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hramtsov_ms\AppData\Local\Microsoft\Windows\INetCache\Content.Outlook\HR5GDWL1\"/>
    </mc:Choice>
  </mc:AlternateContent>
  <xr:revisionPtr revIDLastSave="0" documentId="13_ncr:1_{6D0A6FB3-D864-405B-9F50-05B1B6E84A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22'!$A$1:$G$229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F46" i="1" s="1"/>
  <c r="G46" i="1" s="1"/>
  <c r="E44" i="1"/>
  <c r="F44" i="1" s="1"/>
  <c r="G44" i="1" s="1"/>
  <c r="E45" i="1"/>
  <c r="F45" i="1" s="1"/>
  <c r="G45" i="1" s="1"/>
  <c r="D188" i="1" l="1"/>
  <c r="D175" i="1"/>
  <c r="D178" i="1"/>
  <c r="D176" i="1"/>
  <c r="D103" i="1"/>
  <c r="E96" i="1"/>
  <c r="E126" i="1" l="1"/>
  <c r="E102" i="1"/>
  <c r="F102" i="1" s="1"/>
  <c r="G102" i="1" s="1"/>
  <c r="E23" i="1" l="1"/>
  <c r="E27" i="1" l="1"/>
  <c r="E42" i="1"/>
  <c r="E41" i="1"/>
  <c r="E39" i="1"/>
  <c r="E35" i="1"/>
  <c r="E34" i="1"/>
  <c r="E33" i="1"/>
  <c r="E32" i="1"/>
  <c r="E29" i="1"/>
  <c r="E24" i="1"/>
  <c r="E22" i="1"/>
  <c r="D47" i="1" l="1"/>
  <c r="G161" i="1" l="1"/>
  <c r="G87" i="1"/>
  <c r="E224" i="1" l="1"/>
  <c r="F224" i="1" s="1"/>
  <c r="G224" i="1" s="1"/>
  <c r="F179" i="1" l="1"/>
  <c r="G179" i="1" s="1"/>
  <c r="F177" i="1"/>
  <c r="G177" i="1" s="1"/>
  <c r="E188" i="1" l="1"/>
  <c r="F188" i="1" s="1"/>
  <c r="G188" i="1" s="1"/>
  <c r="E178" i="1"/>
  <c r="F178" i="1" s="1"/>
  <c r="G178" i="1" s="1"/>
  <c r="E176" i="1"/>
  <c r="F176" i="1" s="1"/>
  <c r="G176" i="1" s="1"/>
  <c r="E175" i="1"/>
  <c r="F175" i="1" s="1"/>
  <c r="G175" i="1" s="1"/>
  <c r="E137" i="1"/>
  <c r="E131" i="1"/>
  <c r="E129" i="1"/>
  <c r="E103" i="1"/>
  <c r="F103" i="1" s="1"/>
  <c r="G103" i="1" s="1"/>
  <c r="E139" i="1"/>
  <c r="F87" i="1" l="1"/>
  <c r="E87" i="1"/>
  <c r="D87" i="1"/>
  <c r="D161" i="1" l="1"/>
  <c r="F161" i="1" l="1"/>
  <c r="E161" i="1"/>
  <c r="E172" i="1" l="1"/>
  <c r="F172" i="1" s="1"/>
  <c r="G172" i="1" s="1"/>
  <c r="E190" i="1"/>
  <c r="F190" i="1" s="1"/>
  <c r="G190" i="1" s="1"/>
  <c r="E171" i="1" l="1"/>
  <c r="F171" i="1" s="1"/>
  <c r="G171" i="1" s="1"/>
  <c r="E169" i="1"/>
  <c r="F169" i="1" s="1"/>
  <c r="G169" i="1" s="1"/>
  <c r="E168" i="1"/>
  <c r="F168" i="1" s="1"/>
  <c r="G168" i="1" s="1"/>
  <c r="E170" i="1" l="1"/>
  <c r="D167" i="1"/>
  <c r="D118" i="1" l="1"/>
  <c r="E167" i="1"/>
  <c r="F170" i="1"/>
  <c r="E116" i="1"/>
  <c r="D111" i="1"/>
  <c r="E128" i="1"/>
  <c r="D127" i="1"/>
  <c r="E108" i="1"/>
  <c r="F108" i="1" s="1"/>
  <c r="G108" i="1" s="1"/>
  <c r="F167" i="1" l="1"/>
  <c r="G170" i="1"/>
  <c r="G167" i="1" s="1"/>
  <c r="E127" i="1"/>
  <c r="F128" i="1"/>
  <c r="E111" i="1"/>
  <c r="F116" i="1"/>
  <c r="E118" i="1"/>
  <c r="E117" i="1" s="1"/>
  <c r="E101" i="1"/>
  <c r="F101" i="1" s="1"/>
  <c r="G101" i="1" s="1"/>
  <c r="E110" i="1"/>
  <c r="F110" i="1" s="1"/>
  <c r="G110" i="1" s="1"/>
  <c r="E109" i="1"/>
  <c r="F109" i="1" s="1"/>
  <c r="G109" i="1" s="1"/>
  <c r="E106" i="1"/>
  <c r="F106" i="1" s="1"/>
  <c r="G106" i="1" s="1"/>
  <c r="E98" i="1"/>
  <c r="F98" i="1" s="1"/>
  <c r="G98" i="1" s="1"/>
  <c r="E73" i="1"/>
  <c r="F73" i="1" s="1"/>
  <c r="G73" i="1" s="1"/>
  <c r="E72" i="1"/>
  <c r="F72" i="1" s="1"/>
  <c r="G72" i="1" s="1"/>
  <c r="E71" i="1"/>
  <c r="F71" i="1" s="1"/>
  <c r="G71" i="1" s="1"/>
  <c r="E70" i="1"/>
  <c r="F70" i="1" s="1"/>
  <c r="G70" i="1" s="1"/>
  <c r="E65" i="1"/>
  <c r="F65" i="1" s="1"/>
  <c r="G65" i="1" s="1"/>
  <c r="E67" i="1"/>
  <c r="F67" i="1" s="1"/>
  <c r="G67" i="1" s="1"/>
  <c r="F127" i="1" l="1"/>
  <c r="G128" i="1"/>
  <c r="G127" i="1" s="1"/>
  <c r="F118" i="1"/>
  <c r="F117" i="1" s="1"/>
  <c r="G118" i="1"/>
  <c r="G117" i="1" s="1"/>
  <c r="F111" i="1"/>
  <c r="G116" i="1"/>
  <c r="G111" i="1" s="1"/>
  <c r="G99" i="1"/>
  <c r="E150" i="1"/>
  <c r="E149" i="1" s="1"/>
  <c r="F99" i="1"/>
  <c r="D99" i="1"/>
  <c r="E99" i="1"/>
  <c r="E69" i="1"/>
  <c r="D68" i="1"/>
  <c r="F29" i="1"/>
  <c r="G29" i="1" s="1"/>
  <c r="E64" i="1"/>
  <c r="D62" i="1"/>
  <c r="D95" i="1"/>
  <c r="D94" i="1" s="1"/>
  <c r="E51" i="1"/>
  <c r="F51" i="1" s="1"/>
  <c r="G51" i="1" s="1"/>
  <c r="E50" i="1"/>
  <c r="F50" i="1" s="1"/>
  <c r="G50" i="1" s="1"/>
  <c r="E49" i="1"/>
  <c r="F49" i="1" s="1"/>
  <c r="G49" i="1" s="1"/>
  <c r="F150" i="1" l="1"/>
  <c r="F149" i="1" s="1"/>
  <c r="G47" i="1"/>
  <c r="G150" i="1"/>
  <c r="G149" i="1" s="1"/>
  <c r="D61" i="1"/>
  <c r="D146" i="1"/>
  <c r="D145" i="1" s="1"/>
  <c r="D144" i="1" s="1"/>
  <c r="F47" i="1"/>
  <c r="E95" i="1"/>
  <c r="E94" i="1" s="1"/>
  <c r="E146" i="1" s="1"/>
  <c r="E145" i="1" s="1"/>
  <c r="E144" i="1" s="1"/>
  <c r="F96" i="1"/>
  <c r="F64" i="1"/>
  <c r="E62" i="1"/>
  <c r="F69" i="1"/>
  <c r="E68" i="1"/>
  <c r="D26" i="1"/>
  <c r="D25" i="1" s="1"/>
  <c r="E47" i="1"/>
  <c r="F42" i="1"/>
  <c r="G42" i="1" s="1"/>
  <c r="F95" i="1" l="1"/>
  <c r="F94" i="1" s="1"/>
  <c r="F146" i="1" s="1"/>
  <c r="F145" i="1" s="1"/>
  <c r="F144" i="1" s="1"/>
  <c r="G96" i="1"/>
  <c r="G95" i="1" s="1"/>
  <c r="G94" i="1" s="1"/>
  <c r="G146" i="1" s="1"/>
  <c r="G145" i="1" s="1"/>
  <c r="G144" i="1" s="1"/>
  <c r="F62" i="1"/>
  <c r="G64" i="1"/>
  <c r="G62" i="1" s="1"/>
  <c r="F68" i="1"/>
  <c r="G69" i="1"/>
  <c r="G68" i="1" s="1"/>
  <c r="E61" i="1"/>
  <c r="F27" i="1"/>
  <c r="E26" i="1"/>
  <c r="E25" i="1" s="1"/>
  <c r="F41" i="1"/>
  <c r="G41" i="1" s="1"/>
  <c r="F35" i="1"/>
  <c r="G35" i="1" s="1"/>
  <c r="F33" i="1"/>
  <c r="G33" i="1" s="1"/>
  <c r="F34" i="1"/>
  <c r="G34" i="1" s="1"/>
  <c r="F61" i="1" l="1"/>
  <c r="G61" i="1"/>
  <c r="F26" i="1"/>
  <c r="F25" i="1" s="1"/>
  <c r="G27" i="1"/>
  <c r="G26" i="1" s="1"/>
  <c r="G25" i="1" s="1"/>
  <c r="D60" i="1"/>
  <c r="D78" i="1" s="1"/>
  <c r="D83" i="1" s="1"/>
  <c r="D37" i="1"/>
  <c r="D58" i="1"/>
  <c r="D76" i="1" s="1"/>
  <c r="D21" i="1"/>
  <c r="D20" i="1" s="1"/>
  <c r="D56" i="1" s="1"/>
  <c r="D158" i="1" s="1"/>
  <c r="D30" i="1"/>
  <c r="F32" i="1" l="1"/>
  <c r="E30" i="1"/>
  <c r="F39" i="1"/>
  <c r="E37" i="1"/>
  <c r="F22" i="1"/>
  <c r="G22" i="1" s="1"/>
  <c r="E21" i="1"/>
  <c r="E20" i="1" s="1"/>
  <c r="E56" i="1" s="1"/>
  <c r="E158" i="1" s="1"/>
  <c r="E58" i="1"/>
  <c r="E76" i="1" s="1"/>
  <c r="F24" i="1"/>
  <c r="E60" i="1"/>
  <c r="E78" i="1" s="1"/>
  <c r="F60" i="1" l="1"/>
  <c r="F78" i="1" s="1"/>
  <c r="G24" i="1"/>
  <c r="F37" i="1"/>
  <c r="G39" i="1"/>
  <c r="G37" i="1" s="1"/>
  <c r="G58" i="1"/>
  <c r="G76" i="1" s="1"/>
  <c r="G21" i="1"/>
  <c r="F30" i="1"/>
  <c r="G32" i="1"/>
  <c r="G30" i="1" s="1"/>
  <c r="F21" i="1"/>
  <c r="F20" i="1" s="1"/>
  <c r="F56" i="1" s="1"/>
  <c r="F158" i="1" s="1"/>
  <c r="F58" i="1"/>
  <c r="F76" i="1" s="1"/>
  <c r="F75" i="1" s="1"/>
  <c r="F74" i="1" l="1"/>
  <c r="G20" i="1"/>
  <c r="G56" i="1" s="1"/>
  <c r="G158" i="1" s="1"/>
  <c r="G60" i="1"/>
  <c r="G78" i="1" s="1"/>
  <c r="G75" i="1"/>
  <c r="E143" i="1"/>
  <c r="F143" i="1" s="1"/>
  <c r="D136" i="1"/>
  <c r="G74" i="1" l="1"/>
  <c r="F136" i="1"/>
  <c r="F152" i="1" s="1"/>
  <c r="F154" i="1" s="1"/>
  <c r="G143" i="1"/>
  <c r="G136" i="1" s="1"/>
  <c r="G152" i="1" s="1"/>
  <c r="G154" i="1" s="1"/>
  <c r="D152" i="1"/>
  <c r="E136" i="1"/>
  <c r="E152" i="1" s="1"/>
  <c r="E154" i="1" s="1"/>
  <c r="D117" i="1"/>
  <c r="D150" i="1" s="1"/>
  <c r="D149" i="1" s="1"/>
  <c r="D154" i="1" l="1"/>
  <c r="D75" i="1"/>
  <c r="D74" i="1" s="1"/>
  <c r="E75" i="1" l="1"/>
  <c r="E74" i="1" s="1"/>
  <c r="E83" i="1" l="1"/>
  <c r="D88" i="1"/>
  <c r="E88" i="1" l="1"/>
  <c r="F83" i="1"/>
  <c r="E81" i="1"/>
  <c r="D80" i="1"/>
  <c r="D79" i="1" s="1"/>
  <c r="D86" i="1"/>
  <c r="D85" i="1" s="1"/>
  <c r="D84" i="1" s="1"/>
  <c r="D93" i="1" s="1"/>
  <c r="D89" i="1" s="1"/>
  <c r="F88" i="1" l="1"/>
  <c r="G83" i="1"/>
  <c r="G88" i="1" s="1"/>
  <c r="F81" i="1"/>
  <c r="G81" i="1" s="1"/>
  <c r="E80" i="1"/>
  <c r="E79" i="1" s="1"/>
  <c r="E86" i="1"/>
  <c r="E85" i="1" s="1"/>
  <c r="E84" i="1" s="1"/>
  <c r="E93" i="1" s="1"/>
  <c r="E89" i="1" s="1"/>
  <c r="G80" i="1" l="1"/>
  <c r="G79" i="1" s="1"/>
  <c r="G86" i="1"/>
  <c r="G85" i="1" s="1"/>
  <c r="G84" i="1" s="1"/>
  <c r="G93" i="1" s="1"/>
  <c r="G89" i="1" s="1"/>
  <c r="F80" i="1"/>
  <c r="F79" i="1" s="1"/>
  <c r="F86" i="1"/>
  <c r="F85" i="1" s="1"/>
  <c r="F84" i="1" s="1"/>
  <c r="F93" i="1" s="1"/>
  <c r="F89" i="1" s="1"/>
  <c r="D156" i="1"/>
  <c r="E155" i="1" s="1"/>
  <c r="E156" i="1" s="1"/>
  <c r="F155" i="1" s="1"/>
  <c r="F156" i="1" s="1"/>
  <c r="G155" i="1" s="1"/>
  <c r="G156" i="1" s="1"/>
</calcChain>
</file>

<file path=xl/sharedStrings.xml><?xml version="1.0" encoding="utf-8"?>
<sst xmlns="http://schemas.openxmlformats.org/spreadsheetml/2006/main" count="557" uniqueCount="263">
  <si>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</si>
  <si>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</si>
  <si>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</si>
  <si>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</si>
  <si>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</si>
  <si>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</si>
  <si>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</si>
  <si>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</si>
  <si>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</si>
  <si>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</si>
  <si>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</si>
  <si>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</si>
  <si>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</si>
  <si>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</si>
  <si>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</si>
  <si>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</si>
  <si>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</si>
  <si>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</si>
  <si>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</si>
  <si>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</si>
  <si>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</si>
  <si>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</si>
  <si>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</si>
  <si>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</si>
  <si>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</si>
  <si>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</si>
  <si>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</si>
  <si>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</si>
  <si>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</si>
  <si>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</si>
  <si>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</si>
  <si>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</si>
  <si>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</si>
  <si>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</si>
  <si>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</si>
  <si>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</si>
  <si>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</si>
  <si>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</si>
  <si>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</si>
  <si>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</si>
  <si>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</si>
  <si>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</si>
  <si>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</si>
  <si>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</si>
  <si>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</si>
  <si>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</si>
  <si>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</si>
  <si>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</si>
  <si>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</si>
  <si>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</si>
  <si>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</si>
  <si>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</si>
  <si>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</si>
  <si>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</si>
  <si>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</si>
  <si>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</si>
  <si>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</si>
  <si>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</si>
  <si>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</si>
  <si>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</si>
  <si>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</si>
  <si>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</si>
  <si>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</si>
  <si>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</si>
  <si>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</si>
  <si>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</si>
  <si>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</si>
  <si>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</si>
  <si>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</si>
  <si>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</si>
  <si>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</si>
  <si>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</si>
  <si>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</si>
  <si>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</si>
  <si>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</si>
  <si>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</si>
  <si>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</si>
  <si>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</si>
  <si>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</si>
  <si>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</si>
  <si>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</si>
  <si>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</si>
  <si>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</si>
  <si>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</si>
  <si>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</si>
  <si>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</si>
  <si>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</si>
  <si>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</si>
  <si>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</si>
  <si>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</si>
  <si>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</si>
  <si>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</si>
  <si>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</si>
  <si>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</si>
  <si>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</si>
  <si>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</si>
  <si>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</si>
  <si>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</si>
  <si>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</si>
  <si>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</si>
  <si>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</si>
  <si>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</si>
  <si>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</si>
  <si>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</si>
  <si>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</si>
  <si>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</si>
  <si>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</si>
  <si>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</si>
  <si>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</si>
  <si>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</si>
  <si>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</si>
  <si>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</si>
  <si>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</si>
  <si>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</si>
  <si>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</si>
  <si>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</si>
  <si>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</si>
  <si>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</si>
  <si>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</si>
  <si>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</si>
  <si>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</si>
  <si>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</si>
  <si>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</si>
  <si>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</si>
  <si>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</si>
  <si>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</si>
  <si>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</si>
  <si>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</si>
  <si>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</si>
  <si>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</si>
  <si>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</si>
  <si>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</si>
  <si>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</si>
  <si>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</si>
  <si>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</si>
  <si>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</si>
  <si>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</si>
  <si>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</si>
  <si>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</si>
  <si>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</si>
  <si>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</si>
  <si>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</si>
  <si>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</si>
  <si>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</si>
  <si>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</si>
  <si>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</si>
  <si>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</si>
  <si>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</si>
  <si>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</si>
  <si>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</si>
  <si>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</si>
  <si>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</si>
  <si>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</si>
  <si>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</si>
  <si>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</si>
  <si>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</si>
  <si>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</si>
  <si>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</si>
  <si>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</si>
  <si>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</si>
  <si>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</si>
  <si>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</si>
  <si>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</si>
  <si>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</si>
  <si>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</si>
  <si>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</si>
  <si>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</si>
  <si>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</si>
  <si>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</si>
  <si>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</si>
  <si>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</si>
  <si>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</si>
  <si>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</si>
  <si>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</si>
  <si>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</si>
  <si>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</si>
  <si>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</si>
  <si>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</si>
  <si>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</si>
  <si>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</si>
  <si>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</si>
  <si>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</si>
  <si>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</si>
  <si>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</si>
  <si>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</si>
  <si>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</si>
  <si>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</si>
  <si>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</si>
  <si>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</si>
  <si>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</si>
  <si>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</si>
  <si>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</si>
  <si>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</si>
  <si>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</si>
  <si>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</si>
  <si>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</si>
  <si>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</si>
  <si>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</si>
  <si>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</si>
  <si>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</si>
  <si>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</si>
  <si>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</si>
  <si>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</si>
  <si>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</si>
  <si>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</si>
  <si>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</si>
  <si>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</si>
  <si>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</si>
  <si>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</si>
  <si>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</si>
  <si>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</si>
  <si>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</si>
  <si>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</si>
  <si>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</si>
  <si>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</si>
  <si>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</si>
  <si>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</si>
  <si>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</si>
  <si>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</si>
  <si>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</si>
  <si>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</si>
  <si>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</si>
  <si>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</si>
  <si>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</si>
  <si>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</si>
  <si>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</si>
  <si>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</si>
  <si>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</si>
  <si>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</si>
  <si>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</si>
  <si>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</si>
  <si>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</si>
  <si>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</si>
  <si>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</si>
  <si>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</si>
  <si>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</si>
  <si>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</si>
  <si>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</si>
  <si>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</si>
  <si>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</si>
  <si>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</si>
  <si>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</si>
  <si>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</si>
  <si>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</si>
  <si>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</si>
  <si>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</si>
  <si>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</si>
  <si>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</si>
  <si>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</si>
  <si>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</si>
  <si>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</si>
  <si>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</si>
  <si>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</si>
  <si>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</si>
  <si>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</si>
  <si>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</si>
  <si>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</si>
  <si>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</si>
  <si>
    <t>2026 год</t>
  </si>
  <si>
    <t>2025 год</t>
  </si>
  <si>
    <t xml:space="preserve">                    Год раскрытия информации: 2024 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</si>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</sst>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166" fontId="4" fillId="2" borderId="0" xfId="2" applyNumberFormat="1" applyFont="1" applyFill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shrinkToFit="1"/>
    </xf>
    <xf numFmtId="167" fontId="9" fillId="0" borderId="1" xfId="0" applyNumberFormat="1" applyFont="1" applyFill="1" applyBorder="1" applyAlignment="1">
      <alignment horizontal="right" vertical="center" shrinkToFit="1"/>
    </xf>
    <xf numFmtId="0" fontId="2" fillId="2" borderId="2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fct"/>
      <sheetName val="БАЗА"/>
      <sheetName val="ЭП"/>
      <sheetName val="Дополнительные показатели"/>
      <sheetName val="Смета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ValueList_Helper"/>
      <sheetName val="Экономика"/>
      <sheetName val="ОД"/>
      <sheetName val="список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Р-08-3"/>
      <sheetName val=" Приказ2 3-й кв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Курсы валют"/>
      <sheetName val="индекс  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КГЭС"/>
      <sheetName val="Список ВГО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  <sheetName val="Ал CC табл. "/>
      <sheetName val="АЛ CC график"/>
      <sheetName val="Ал Эффект-ть"/>
      <sheetName val="ТЭП АБ"/>
      <sheetName val="Ал CC ФА"/>
      <sheetName val="HP СС Ал табл "/>
      <sheetName val="НР СС ФА"/>
      <sheetName val="НР Эффект"/>
      <sheetName val="НР ТЭП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УФ СВОД ТП"/>
      <sheetName val="Динамика Eb"/>
      <sheetName val="Списки для ВГО для Выр и Пок "/>
      <sheetName val="Кл предприятий"/>
      <sheetName val="ФА Соцпрограм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  <sheetName val="ВГО БДР"/>
      <sheetName val="Lists"/>
      <sheetName val="MAIN_PARAMETERS"/>
      <sheetName val="GRAPHS"/>
      <sheetName val="исходные данные"/>
      <sheetName val="Лист3"/>
      <sheetName val="Макро"/>
      <sheetName val="материалы"/>
      <sheetName val="зп"/>
      <sheetName val="дэс"/>
      <sheetName val="техника"/>
      <sheetName val="ИСР по 25 ПГ _2_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БДР"/>
      <sheetName val="Спр_ мест"/>
      <sheetName val="Расчёт"/>
      <sheetName val="6.2.1 Пр. произв. услуги"/>
      <sheetName val="мат и зч"/>
      <sheetName val="Info"/>
      <sheetName val="Rates"/>
      <sheetName val="Данные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Données"/>
      <sheetName val="Кл предприятий"/>
      <sheetName val="base"/>
      <sheetName val="база"/>
      <sheetName val="Сводная табл."/>
      <sheetName val="PL09A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  <sheetName val="раб"/>
      <sheetName val="Выбор периода"/>
      <sheetName val="Смета укрупнен."/>
      <sheetName val="рабочий вар-т (2-новые цены)"/>
      <sheetName val="К.рын"/>
      <sheetName val="Сводная смета"/>
      <sheetName val="Статьи ДДС"/>
      <sheetName val="Бюджет - Факт"/>
      <sheetName val="Прибыль и див УБ 2014 (USD)"/>
      <sheetName val="Product"/>
      <sheetName val="СпрМВЗ"/>
      <sheetName val="Свод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  <sheetName val="Списки для ВГО "/>
      <sheetName val="пр-во"/>
      <sheetName val="гр5(о)"/>
      <sheetName val="2002(v2)"/>
      <sheetName val="бп фот 2013_amd"/>
      <sheetName val="q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  <sheetName val="стр. 1150 (справка)"/>
      <sheetName val="cтр.1170"/>
      <sheetName val="1170 (займ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  <sheetName val="Graph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Бадра"/>
      <sheetName val="Chart_%_Product_Consumpti"/>
      <sheetName val="T1"/>
      <sheetName val="Курдистан"/>
      <sheetName val="Fuel oil price_x0000_31,6"/>
      <sheetName val="Cons_Journals"/>
      <sheetName val="Зап-3- СЦБ"/>
      <sheetName val="Сценарий"/>
      <sheetName val="Список ПО"/>
      <sheetName val="К2_ВД_функ"/>
      <sheetName val="Расчет"/>
      <sheetName val="МПВ"/>
      <sheetName val="Статьи1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Testing Results"/>
      <sheetName val="К1_контраг"/>
      <sheetName val="ЦК"/>
      <sheetName val="БР"/>
      <sheetName val="Справочники"/>
      <sheetName val="Salary"/>
      <sheetName val="bridge_x0000_̎骸澪᪐̔ [200"/>
      <sheetName val="Допущения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  <sheetName val="справочник ЦК и колодцев "/>
      <sheetName val="_x0001_럠ޡ_x0008_Ѐ屠Д캰ͦ癀ц_x000b__x0000__x0000__x0000__x0001__x0000_托ܘ#1晀"/>
      <sheetName val="17"/>
      <sheetName val="Sheet134"/>
      <sheetName val="Fuel oil price_31,6"/>
      <sheetName val="bridge_̎骸澪᪐̔ _200"/>
      <sheetName val="foreign_export_chart_x0000_look"/>
      <sheetName val="Misc"/>
      <sheetName val="Договора УНФ"/>
      <sheetName val="Договора УН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обыча график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 N Finansal Eğri"/>
      <sheetName val="_ССЫЛКА"/>
      <sheetName val="заявка_на_произ"/>
      <sheetName val="ВЫХОД"/>
      <sheetName val="не удалять"/>
      <sheetName val="Fuel oil price31,6"/>
      <sheetName val="_x0001_럠ޡ_x0008_Ѐ屠Д캰ͦ癀ц_x000b__x0001_托ܘ#1晀"/>
      <sheetName val="foreign_export_chartlook"/>
      <sheetName val="Quantity"/>
      <sheetName val="РесБаза"/>
      <sheetName val="ФА Добыча"/>
      <sheetName val="Chart_Refining_Mix_RUS4"/>
      <sheetName val="Chart_Refining_Mix4"/>
      <sheetName val="Chart_Refining_Mix_20034"/>
      <sheetName val="Chart_Refining_Mix_20094"/>
      <sheetName val="Chart_%_Product_Consumption4"/>
      <sheetName val="pct_2003-20094"/>
      <sheetName val="Chart_Consump_Outlook_ru4"/>
      <sheetName val="Chart_Consump_Outlook4"/>
      <sheetName val="print_cons4"/>
      <sheetName val="chart_data4"/>
      <sheetName val="Oil_Prod_chart4"/>
      <sheetName val="Oil_Cons_chart4"/>
      <sheetName val="Oil_Export_chart4"/>
      <sheetName val="foreign_export_chart4"/>
      <sheetName val="LO_prices4"/>
      <sheetName val="LO_prices_RUS4"/>
      <sheetName val="HO_price_RUS4"/>
      <sheetName val="HO_price4"/>
      <sheetName val="Diesel_price_RUS4"/>
      <sheetName val="Diesel_price4"/>
      <sheetName val="Jet_kero_price_RUS4"/>
      <sheetName val="Jet_kero_price4"/>
      <sheetName val="Fuel_oil_price_RUS4"/>
      <sheetName val="Fuel_oil_price4"/>
      <sheetName val="Chart_Price_v_Parity4"/>
      <sheetName val="TableTaxes_RUS4"/>
      <sheetName val="TableNetbacks_RUS4"/>
      <sheetName val="TableSumFlat_RUS4"/>
      <sheetName val="Chart_Rus_Oil_Bal_RUS4"/>
      <sheetName val="Chart_Rus_Oil_Balance4"/>
      <sheetName val="Table_Exec_Sum_RUS4"/>
      <sheetName val="Table_Exec_Summary4"/>
      <sheetName val="Production_Profile_new_4"/>
      <sheetName val="$60_Case_STL_(30)4"/>
      <sheetName val="2005_Model_36_5-33-144"/>
      <sheetName val="13_13"/>
      <sheetName val="свод_23"/>
      <sheetName val="СметаСводная_Рыб3"/>
      <sheetName val="См_1_наруж_водопровод3"/>
      <sheetName val="СметаСводная_снег3"/>
      <sheetName val="5_Excise_(Q)4"/>
      <sheetName val="Справочные_данные3"/>
      <sheetName val="OFS_TOTAL4"/>
      <sheetName val="СВОД_20163"/>
      <sheetName val="БДПС_20163"/>
      <sheetName val="СОПГП_V3"/>
      <sheetName val="исходные_данные3"/>
      <sheetName val="расчетные_таблицы3"/>
      <sheetName val="геология_3"/>
      <sheetName val="смета_СИД3"/>
      <sheetName val="Данные_для_расчёта_сметы3"/>
      <sheetName val="2_2_3"/>
      <sheetName val="Opex_personnel_(Term_facs)3"/>
      <sheetName val="ПДР_ООО_&quot;Юкос_ФБЦ&quot;3"/>
      <sheetName val="Прибыль_опл3"/>
      <sheetName val="УП__20043"/>
      <sheetName val="1_33"/>
      <sheetName val="Хаттон_90_90_Femco3"/>
      <sheetName val="Смета_5_2__Кусты25,29,31,653"/>
      <sheetName val="Выпадающие_списки3"/>
      <sheetName val="ОТЧЕТ_32"/>
      <sheetName val="Зап-3-_СЦБ1"/>
      <sheetName val="Список_ПО1"/>
      <sheetName val="СВОД_БДДС_ГФП1"/>
      <sheetName val="Бридж_после_СЭУ1"/>
      <sheetName val="Testing_Results1"/>
      <sheetName val="Fuel_oil_price_x005f_x0000_31,61"/>
      <sheetName val="Статьи_субподряда1"/>
      <sheetName val="Fuel_oil_price?31,61"/>
      <sheetName val="럠ޡЀ屠Д캰ͦ癀ц托ܘ#1晀"/>
      <sheetName val="Модель_расчёта_ГРиД"/>
      <sheetName val="Cash_Flow"/>
      <sheetName val="Fuel_oil_price_31,6"/>
      <sheetName val="bridge_̎骸澪᪐̔__200"/>
      <sheetName val="Договора_УНФ1"/>
      <sheetName val="Договора_УН1"/>
      <sheetName val="Sheet4"/>
      <sheetName val="graphs"/>
      <sheetName val="Инфо-тех.обеспечение"/>
      <sheetName val="COO2"/>
      <sheetName val="AcctMgt"/>
      <sheetName val="Creative"/>
      <sheetName val="Hotmedia2"/>
      <sheetName val="m2"/>
      <sheetName val="Sheet2"/>
      <sheetName val="PR2"/>
      <sheetName val="sales2"/>
      <sheetName val="Фин-ие ВЧНГ"/>
      <sheetName val="статусы"/>
      <sheetName val="ДИФ"/>
      <sheetName val="Данные_для_отчета1"/>
      <sheetName val="справочник_ЦК_и_колодцев_1"/>
      <sheetName val="увел_окл_на_3,8%,_прем_,_РК_и_1"/>
      <sheetName val="Модель_расчёта_ГРиД1"/>
      <sheetName val="Cash_Flow1"/>
      <sheetName val="럠ޡЀ屠Д캰ͦ癀ц"/>
      <sheetName val="Fuel_oil_price_31,61"/>
      <sheetName val="bridge_̎骸澪᪐̔__2001"/>
      <sheetName val="RussCalc"/>
      <sheetName val="RFElecMod"/>
      <sheetName val="GasBalMod"/>
      <sheetName val="CoalBalMod"/>
      <sheetName val="Gas Print"/>
      <sheetName val="Printed Version Energy Bal"/>
      <sheetName val="Print TOE"/>
      <sheetName val="Energy Detail Print"/>
      <sheetName val="EnergyDetail"/>
      <sheetName val="Sectors"/>
      <sheetName val="RussGasConsumpChart"/>
      <sheetName val="Gas Consumption Chart Data"/>
      <sheetName val="Electricity Fuel Cons"/>
      <sheetName val="Energy-Gas Share"/>
      <sheetName val="TOE"/>
      <sheetName val="FuelRussTst"/>
      <sheetName val="Print PPM"/>
      <sheetName val="Reported Ref Prod Consum"/>
      <sheetName val="Reported Russian Coal Consump"/>
      <sheetName val="Electricity Cons Structure"/>
      <sheetName val="Chart Energy ProdCon"/>
      <sheetName val="chart oil"/>
      <sheetName val="chart gas"/>
      <sheetName val="chart energy exports"/>
      <sheetName val="chart oil exports"/>
      <sheetName val="chart gas exports"/>
      <sheetName val="ener bal chart data"/>
      <sheetName val="Gas_Print"/>
      <sheetName val="Printed_Version_Energy_Bal"/>
      <sheetName val="Print_TOE"/>
      <sheetName val="Energy_Detail_Print"/>
      <sheetName val="Gas_Consumption_Chart_Data"/>
      <sheetName val="Electricity_Fuel_Cons"/>
      <sheetName val="Energy-Gas_Share"/>
      <sheetName val="Print_PPM"/>
      <sheetName val="Reported_Ref_Prod_Consum"/>
      <sheetName val="Reported_Russian_Coal_Consump"/>
      <sheetName val="Electricity_Cons_Structure"/>
      <sheetName val="Chart_Energy_ProdCon"/>
      <sheetName val="chart_oil"/>
      <sheetName val="chart_gas"/>
      <sheetName val="chart_energy_exports"/>
      <sheetName val="chart_oil_exports"/>
      <sheetName val="chart_gas_exports"/>
      <sheetName val="ener_bal_chart_data"/>
      <sheetName val="п.3"/>
      <sheetName val="О"/>
      <sheetName val="БДР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RSOILBAL"/>
      <sheetName val="#ССЫЛКА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  <sheetName val="rsoilbal"/>
      <sheetName val="1999-ve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  <sheetName val="Себ_ть добычи"/>
      <sheetName val="Себ_ть _Ком_ка_"/>
      <sheetName val="статьи БД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  <sheetName val="rsoilbal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  <sheetName val="#ССЫЛКА"/>
      <sheetName val="Graphdata"/>
      <sheetName val="Прогноз ТП на май 2002г.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226"/>
  <sheetViews>
    <sheetView tabSelected="1" topLeftCell="A3" zoomScale="90" zoomScaleNormal="90" zoomScaleSheetLayoutView="70" workbookViewId="0">
      <pane xSplit="3" ySplit="17" topLeftCell="D20" activePane="bottomRight" state="frozen"/>
      <selection activeCell="A3" sqref="A3"/>
      <selection pane="topRight" activeCell="D3" sqref="D3"/>
      <selection pane="bottomLeft" activeCell="A18" sqref="A18"/>
      <selection pane="bottomRight" activeCell="E20" sqref="E20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7" width="21.42578125" style="5" customWidth="1"/>
    <col min="8" max="9" width="13.5703125" style="5" customWidth="1"/>
    <col min="10" max="16384" width="9.140625" style="5"/>
  </cols>
  <sheetData>
    <row r="3" spans="1:7" x14ac:dyDescent="0.25">
      <c r="E3" s="5"/>
      <c r="G3" s="6" t="s">
        <v>0</v>
      </c>
    </row>
    <row r="4" spans="1:7" x14ac:dyDescent="0.25">
      <c r="E4" s="6"/>
      <c r="G4" s="6" t="s">
        <v>1</v>
      </c>
    </row>
    <row r="5" spans="1:7" ht="26.25" customHeight="1" x14ac:dyDescent="0.25">
      <c r="F5" s="56" t="s">
        <v>2</v>
      </c>
      <c r="G5" s="56"/>
    </row>
    <row r="6" spans="1:7" ht="15.75" customHeight="1" x14ac:dyDescent="0.25">
      <c r="A6" s="57" t="s">
        <v>3</v>
      </c>
      <c r="B6" s="57"/>
      <c r="C6" s="57"/>
      <c r="D6" s="57"/>
      <c r="E6" s="57"/>
      <c r="F6" s="57"/>
      <c r="G6" s="57"/>
    </row>
    <row r="7" spans="1:7" ht="15.75" customHeight="1" x14ac:dyDescent="0.25">
      <c r="A7" s="57"/>
      <c r="B7" s="57"/>
      <c r="C7" s="57"/>
      <c r="D7" s="57"/>
      <c r="E7" s="57"/>
      <c r="F7" s="57"/>
      <c r="G7" s="57"/>
    </row>
    <row r="8" spans="1:7" ht="21.75" customHeight="1" x14ac:dyDescent="0.25">
      <c r="A8" s="58" t="s">
        <v>4</v>
      </c>
      <c r="B8" s="58"/>
      <c r="C8" s="58"/>
      <c r="D8" s="58"/>
      <c r="E8" s="58"/>
      <c r="F8" s="58"/>
      <c r="G8" s="58"/>
    </row>
    <row r="9" spans="1:7" x14ac:dyDescent="0.25">
      <c r="A9" s="7"/>
      <c r="B9" s="8"/>
      <c r="C9" s="9"/>
      <c r="F9" s="10"/>
    </row>
    <row r="10" spans="1:7" ht="15.75" customHeight="1" x14ac:dyDescent="0.25">
      <c r="A10" s="58" t="s">
        <v>5</v>
      </c>
      <c r="B10" s="58"/>
      <c r="C10" s="58"/>
      <c r="D10" s="58"/>
      <c r="E10" s="58"/>
      <c r="F10" s="58"/>
      <c r="G10" s="58"/>
    </row>
    <row r="11" spans="1:7" ht="15.75" customHeight="1" x14ac:dyDescent="0.25">
      <c r="A11" s="11"/>
      <c r="B11" s="11"/>
      <c r="C11" s="11"/>
      <c r="D11" s="12"/>
      <c r="E11" s="13"/>
    </row>
    <row r="12" spans="1:7" ht="15.75" customHeight="1" x14ac:dyDescent="0.25">
      <c r="A12" s="58" t="s">
        <v>260</v>
      </c>
      <c r="B12" s="58"/>
      <c r="C12" s="58"/>
      <c r="D12" s="58"/>
      <c r="E12" s="58"/>
      <c r="F12" s="58"/>
      <c r="G12" s="58"/>
    </row>
    <row r="13" spans="1:7" ht="15.75" customHeight="1" x14ac:dyDescent="0.25">
      <c r="A13" s="11"/>
      <c r="B13" s="11"/>
      <c r="C13" s="11"/>
      <c r="D13" s="12"/>
      <c r="E13" s="13"/>
    </row>
    <row r="14" spans="1:7" x14ac:dyDescent="0.25">
      <c r="A14" s="54"/>
      <c r="B14" s="54"/>
      <c r="C14" s="54"/>
      <c r="D14" s="54"/>
      <c r="E14" s="54"/>
    </row>
    <row r="15" spans="1:7" ht="18.75" customHeight="1" x14ac:dyDescent="0.25">
      <c r="A15" s="53" t="s">
        <v>6</v>
      </c>
      <c r="B15" s="53"/>
      <c r="C15" s="53"/>
      <c r="D15" s="53"/>
      <c r="E15" s="53"/>
      <c r="F15" s="53"/>
      <c r="G15" s="53"/>
    </row>
    <row r="16" spans="1:7" ht="18.75" customHeight="1" x14ac:dyDescent="0.25">
      <c r="A16" s="61" t="s">
        <v>7</v>
      </c>
      <c r="B16" s="62" t="s">
        <v>8</v>
      </c>
      <c r="C16" s="50" t="s">
        <v>9</v>
      </c>
      <c r="D16" s="55" t="s">
        <v>259</v>
      </c>
      <c r="E16" s="55" t="s">
        <v>258</v>
      </c>
      <c r="F16" s="55" t="s">
        <v>261</v>
      </c>
      <c r="G16" s="55" t="s">
        <v>262</v>
      </c>
    </row>
    <row r="17" spans="1:9" ht="30.75" customHeight="1" x14ac:dyDescent="0.25">
      <c r="A17" s="61"/>
      <c r="B17" s="62"/>
      <c r="C17" s="14"/>
      <c r="D17" s="55"/>
      <c r="E17" s="55"/>
      <c r="F17" s="55"/>
      <c r="G17" s="55"/>
    </row>
    <row r="18" spans="1:9" ht="18.75" x14ac:dyDescent="0.25">
      <c r="A18" s="61"/>
      <c r="B18" s="62"/>
      <c r="C18" s="14"/>
      <c r="D18" s="15" t="s">
        <v>10</v>
      </c>
      <c r="E18" s="15" t="s">
        <v>10</v>
      </c>
      <c r="F18" s="15" t="s">
        <v>10</v>
      </c>
      <c r="G18" s="15" t="s">
        <v>10</v>
      </c>
    </row>
    <row r="19" spans="1:9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  <c r="G19" s="18">
        <v>5</v>
      </c>
    </row>
    <row r="20" spans="1:9" s="24" customFormat="1" ht="37.5" x14ac:dyDescent="0.25">
      <c r="A20" s="20" t="s">
        <v>11</v>
      </c>
      <c r="B20" s="21" t="s">
        <v>12</v>
      </c>
      <c r="C20" s="22" t="s">
        <v>13</v>
      </c>
      <c r="D20" s="23">
        <f>SUM(D24,D21)</f>
        <v>57973.041745735791</v>
      </c>
      <c r="E20" s="23">
        <f t="shared" ref="E20:F20" si="0">SUM(E24,E21)</f>
        <v>60291.963415565224</v>
      </c>
      <c r="F20" s="23">
        <f t="shared" si="0"/>
        <v>62703.641952187834</v>
      </c>
      <c r="G20" s="23">
        <f t="shared" ref="G20" si="1">SUM(G24,G21)</f>
        <v>65211.787630275358</v>
      </c>
    </row>
    <row r="21" spans="1:9" s="10" customFormat="1" ht="37.5" x14ac:dyDescent="0.25">
      <c r="A21" s="25" t="s">
        <v>14</v>
      </c>
      <c r="B21" s="26" t="s">
        <v>15</v>
      </c>
      <c r="C21" s="27" t="s">
        <v>13</v>
      </c>
      <c r="D21" s="28">
        <f>SUM(D22:D23)</f>
        <v>56484.491130000002</v>
      </c>
      <c r="E21" s="28">
        <f t="shared" ref="E21:F21" si="2">SUM(E22:E23)</f>
        <v>58743.870775200005</v>
      </c>
      <c r="F21" s="28">
        <f t="shared" si="2"/>
        <v>61093.625606208007</v>
      </c>
      <c r="G21" s="28">
        <f t="shared" ref="G21" si="3">SUM(G22:G23)</f>
        <v>63537.370630456331</v>
      </c>
      <c r="H21" s="24"/>
      <c r="I21" s="24"/>
    </row>
    <row r="22" spans="1:9" s="10" customFormat="1" ht="18.75" x14ac:dyDescent="0.25">
      <c r="A22" s="29" t="s">
        <v>16</v>
      </c>
      <c r="B22" s="30" t="s">
        <v>17</v>
      </c>
      <c r="C22" s="27" t="s">
        <v>13</v>
      </c>
      <c r="D22" s="28">
        <v>56484.491130000002</v>
      </c>
      <c r="E22" s="28">
        <f>D22*1.04</f>
        <v>58743.870775200005</v>
      </c>
      <c r="F22" s="28">
        <f>E22*1.04</f>
        <v>61093.625606208007</v>
      </c>
      <c r="G22" s="28">
        <f>F22*1.04</f>
        <v>63537.370630456331</v>
      </c>
      <c r="H22" s="24"/>
      <c r="I22" s="24"/>
    </row>
    <row r="23" spans="1:9" s="10" customFormat="1" ht="18.75" x14ac:dyDescent="0.25">
      <c r="A23" s="29" t="s">
        <v>18</v>
      </c>
      <c r="B23" s="30" t="s">
        <v>19</v>
      </c>
      <c r="C23" s="27" t="s">
        <v>13</v>
      </c>
      <c r="D23" s="28">
        <v>0</v>
      </c>
      <c r="E23" s="28">
        <f>D23*1.04</f>
        <v>0</v>
      </c>
      <c r="F23" s="28">
        <v>0</v>
      </c>
      <c r="G23" s="28">
        <v>0</v>
      </c>
      <c r="H23" s="24"/>
      <c r="I23" s="24"/>
    </row>
    <row r="24" spans="1:9" s="10" customFormat="1" ht="18.75" x14ac:dyDescent="0.25">
      <c r="A24" s="25" t="s">
        <v>20</v>
      </c>
      <c r="B24" s="26" t="s">
        <v>21</v>
      </c>
      <c r="C24" s="27" t="s">
        <v>13</v>
      </c>
      <c r="D24" s="28">
        <v>1488.5506157357895</v>
      </c>
      <c r="E24" s="28">
        <f>D24*1.04</f>
        <v>1548.0926403652211</v>
      </c>
      <c r="F24" s="28">
        <f>E24*1.04</f>
        <v>1610.01634597983</v>
      </c>
      <c r="G24" s="28">
        <f>F24*1.04</f>
        <v>1674.4169998190232</v>
      </c>
      <c r="H24" s="24"/>
      <c r="I24" s="24"/>
    </row>
    <row r="25" spans="1:9" s="24" customFormat="1" ht="37.5" x14ac:dyDescent="0.25">
      <c r="A25" s="20" t="s">
        <v>22</v>
      </c>
      <c r="B25" s="21" t="s">
        <v>23</v>
      </c>
      <c r="C25" s="22" t="s">
        <v>13</v>
      </c>
      <c r="D25" s="28">
        <f>SUM(D26,D29)</f>
        <v>55457.67729754906</v>
      </c>
      <c r="E25" s="28">
        <f t="shared" ref="E25:F25" si="4">SUM(E26,E29)</f>
        <v>57675.984389451027</v>
      </c>
      <c r="F25" s="28">
        <f t="shared" si="4"/>
        <v>59983.023765029066</v>
      </c>
      <c r="G25" s="28">
        <f t="shared" ref="G25" si="5">SUM(G26,G29)</f>
        <v>62382.344715630235</v>
      </c>
    </row>
    <row r="26" spans="1:9" s="10" customFormat="1" ht="37.5" x14ac:dyDescent="0.25">
      <c r="A26" s="25" t="s">
        <v>14</v>
      </c>
      <c r="B26" s="26" t="s">
        <v>24</v>
      </c>
      <c r="C26" s="27" t="s">
        <v>13</v>
      </c>
      <c r="D26" s="28">
        <f>SUM(D27:D28)</f>
        <v>54012.372121790206</v>
      </c>
      <c r="E26" s="28">
        <f t="shared" ref="E26:F26" si="6">SUM(E27:E28)</f>
        <v>56172.867006661814</v>
      </c>
      <c r="F26" s="28">
        <f t="shared" si="6"/>
        <v>58419.781686928291</v>
      </c>
      <c r="G26" s="28">
        <f t="shared" ref="G26" si="7">SUM(G27:G28)</f>
        <v>60756.572954405427</v>
      </c>
      <c r="H26" s="24"/>
      <c r="I26" s="24"/>
    </row>
    <row r="27" spans="1:9" s="10" customFormat="1" ht="18.75" x14ac:dyDescent="0.25">
      <c r="A27" s="29" t="s">
        <v>16</v>
      </c>
      <c r="B27" s="30" t="s">
        <v>17</v>
      </c>
      <c r="C27" s="27" t="s">
        <v>13</v>
      </c>
      <c r="D27" s="28">
        <v>54012.372121790206</v>
      </c>
      <c r="E27" s="28">
        <f>D27*1.04</f>
        <v>56172.867006661814</v>
      </c>
      <c r="F27" s="28">
        <f>E27*1.04</f>
        <v>58419.781686928291</v>
      </c>
      <c r="G27" s="28">
        <f>F27*1.04</f>
        <v>60756.572954405427</v>
      </c>
      <c r="H27" s="24"/>
      <c r="I27" s="24"/>
    </row>
    <row r="28" spans="1:9" s="10" customFormat="1" ht="18.75" x14ac:dyDescent="0.25">
      <c r="A28" s="29" t="s">
        <v>18</v>
      </c>
      <c r="B28" s="30" t="s">
        <v>19</v>
      </c>
      <c r="C28" s="27" t="s">
        <v>13</v>
      </c>
      <c r="D28" s="28"/>
      <c r="E28" s="28"/>
      <c r="F28" s="28"/>
      <c r="G28" s="28"/>
      <c r="H28" s="24"/>
      <c r="I28" s="24"/>
    </row>
    <row r="29" spans="1:9" s="10" customFormat="1" ht="18.75" x14ac:dyDescent="0.25">
      <c r="A29" s="25" t="s">
        <v>20</v>
      </c>
      <c r="B29" s="26" t="s">
        <v>25</v>
      </c>
      <c r="C29" s="27" t="s">
        <v>13</v>
      </c>
      <c r="D29" s="28">
        <v>1445.3051757588546</v>
      </c>
      <c r="E29" s="28">
        <f>D29*1.04</f>
        <v>1503.1173827892089</v>
      </c>
      <c r="F29" s="28">
        <f>E29*1.04</f>
        <v>1563.2420781007772</v>
      </c>
      <c r="G29" s="28">
        <f>F29*1.04</f>
        <v>1625.7717612248084</v>
      </c>
      <c r="H29" s="24"/>
      <c r="I29" s="24"/>
    </row>
    <row r="30" spans="1:9" s="24" customFormat="1" ht="18.75" x14ac:dyDescent="0.25">
      <c r="A30" s="20">
        <v>1</v>
      </c>
      <c r="B30" s="21" t="s">
        <v>26</v>
      </c>
      <c r="C30" s="27" t="s">
        <v>13</v>
      </c>
      <c r="D30" s="28">
        <f>SUM(D31:D32,D35:D36)</f>
        <v>37539.905812647965</v>
      </c>
      <c r="E30" s="28">
        <f t="shared" ref="E30:F30" si="8">SUM(E31:E32,E35:E36)</f>
        <v>39041.502045153888</v>
      </c>
      <c r="F30" s="28">
        <f t="shared" si="8"/>
        <v>40603.162126960044</v>
      </c>
      <c r="G30" s="28">
        <f t="shared" ref="G30" si="9">SUM(G31:G32,G35:G36)</f>
        <v>42227.288612038443</v>
      </c>
    </row>
    <row r="31" spans="1:9" s="10" customFormat="1" ht="18.75" x14ac:dyDescent="0.25">
      <c r="A31" s="25" t="s">
        <v>14</v>
      </c>
      <c r="B31" s="26" t="s">
        <v>27</v>
      </c>
      <c r="C31" s="27" t="s">
        <v>13</v>
      </c>
      <c r="D31" s="28"/>
      <c r="E31" s="28"/>
      <c r="F31" s="28"/>
      <c r="G31" s="28"/>
      <c r="H31" s="24"/>
      <c r="I31" s="24"/>
    </row>
    <row r="32" spans="1:9" s="10" customFormat="1" ht="18.75" x14ac:dyDescent="0.25">
      <c r="A32" s="25" t="s">
        <v>20</v>
      </c>
      <c r="B32" s="26" t="s">
        <v>28</v>
      </c>
      <c r="C32" s="27" t="s">
        <v>13</v>
      </c>
      <c r="D32" s="28">
        <v>37436.946394210558</v>
      </c>
      <c r="E32" s="28">
        <f t="shared" ref="E32:G35" si="10">D32*1.04</f>
        <v>38934.424249978983</v>
      </c>
      <c r="F32" s="28">
        <f t="shared" si="10"/>
        <v>40491.801219978144</v>
      </c>
      <c r="G32" s="28">
        <f t="shared" si="10"/>
        <v>42111.47326877727</v>
      </c>
      <c r="H32" s="24"/>
      <c r="I32" s="24"/>
    </row>
    <row r="33" spans="1:9" s="10" customFormat="1" ht="37.5" x14ac:dyDescent="0.25">
      <c r="A33" s="31"/>
      <c r="B33" s="26" t="s">
        <v>29</v>
      </c>
      <c r="C33" s="27" t="s">
        <v>13</v>
      </c>
      <c r="D33" s="28">
        <v>9.0326682105563112</v>
      </c>
      <c r="E33" s="28">
        <f t="shared" si="10"/>
        <v>9.3939749389785643</v>
      </c>
      <c r="F33" s="28">
        <f t="shared" si="10"/>
        <v>9.7697339365377065</v>
      </c>
      <c r="G33" s="28">
        <f t="shared" si="10"/>
        <v>10.160523293999216</v>
      </c>
      <c r="H33" s="24"/>
      <c r="I33" s="24"/>
    </row>
    <row r="34" spans="1:9" s="10" customFormat="1" ht="18.75" x14ac:dyDescent="0.25">
      <c r="A34" s="25"/>
      <c r="B34" s="26" t="s">
        <v>30</v>
      </c>
      <c r="C34" s="27" t="s">
        <v>13</v>
      </c>
      <c r="D34" s="28">
        <v>37427.913725999999</v>
      </c>
      <c r="E34" s="28">
        <f t="shared" si="10"/>
        <v>38925.030275040001</v>
      </c>
      <c r="F34" s="28">
        <f t="shared" si="10"/>
        <v>40482.031486041604</v>
      </c>
      <c r="G34" s="28">
        <f t="shared" si="10"/>
        <v>42101.312745483272</v>
      </c>
      <c r="H34" s="24"/>
      <c r="I34" s="24"/>
    </row>
    <row r="35" spans="1:9" s="10" customFormat="1" ht="18.75" x14ac:dyDescent="0.25">
      <c r="A35" s="25" t="s">
        <v>31</v>
      </c>
      <c r="B35" s="26" t="s">
        <v>32</v>
      </c>
      <c r="C35" s="27" t="s">
        <v>13</v>
      </c>
      <c r="D35" s="28">
        <v>102.95941843740637</v>
      </c>
      <c r="E35" s="28">
        <f t="shared" si="10"/>
        <v>107.07779517490263</v>
      </c>
      <c r="F35" s="28">
        <f t="shared" si="10"/>
        <v>111.36090698189874</v>
      </c>
      <c r="G35" s="28">
        <f t="shared" si="10"/>
        <v>115.81534326117469</v>
      </c>
      <c r="H35" s="24"/>
      <c r="I35" s="24"/>
    </row>
    <row r="36" spans="1:9" s="10" customFormat="1" ht="18.75" x14ac:dyDescent="0.25">
      <c r="A36" s="32" t="s">
        <v>33</v>
      </c>
      <c r="B36" s="26" t="s">
        <v>34</v>
      </c>
      <c r="C36" s="27" t="s">
        <v>13</v>
      </c>
      <c r="D36" s="28"/>
      <c r="E36" s="28"/>
      <c r="F36" s="28"/>
      <c r="G36" s="28"/>
      <c r="H36" s="24"/>
      <c r="I36" s="24"/>
    </row>
    <row r="37" spans="1:9" s="24" customFormat="1" ht="37.5" x14ac:dyDescent="0.25">
      <c r="A37" s="20" t="s">
        <v>35</v>
      </c>
      <c r="B37" s="21" t="s">
        <v>36</v>
      </c>
      <c r="C37" s="27" t="s">
        <v>13</v>
      </c>
      <c r="D37" s="28">
        <f>SUM(D38:D41)</f>
        <v>14158.120485665255</v>
      </c>
      <c r="E37" s="28">
        <f t="shared" ref="E37:F37" si="11">SUM(E38:E41)</f>
        <v>14724.445305091867</v>
      </c>
      <c r="F37" s="28">
        <f t="shared" si="11"/>
        <v>15313.423117295542</v>
      </c>
      <c r="G37" s="28">
        <f t="shared" ref="G37" si="12">SUM(G38:G41)</f>
        <v>15925.960041987364</v>
      </c>
    </row>
    <row r="38" spans="1:9" s="10" customFormat="1" ht="18.75" x14ac:dyDescent="0.25">
      <c r="A38" s="25" t="s">
        <v>37</v>
      </c>
      <c r="B38" s="26" t="s">
        <v>38</v>
      </c>
      <c r="C38" s="27" t="s">
        <v>13</v>
      </c>
      <c r="D38" s="28"/>
      <c r="E38" s="28"/>
      <c r="F38" s="28"/>
      <c r="G38" s="28"/>
      <c r="H38" s="24"/>
      <c r="I38" s="24"/>
    </row>
    <row r="39" spans="1:9" s="10" customFormat="1" ht="18.75" x14ac:dyDescent="0.25">
      <c r="A39" s="25" t="s">
        <v>39</v>
      </c>
      <c r="B39" s="26" t="s">
        <v>40</v>
      </c>
      <c r="C39" s="27" t="s">
        <v>13</v>
      </c>
      <c r="D39" s="28">
        <v>13953.556895790207</v>
      </c>
      <c r="E39" s="28">
        <f>D39*1.04</f>
        <v>14511.699171621816</v>
      </c>
      <c r="F39" s="28">
        <f>E39*1.04</f>
        <v>15092.16713848669</v>
      </c>
      <c r="G39" s="28">
        <f>F39*1.04</f>
        <v>15695.853824026157</v>
      </c>
      <c r="H39" s="24"/>
      <c r="I39" s="24"/>
    </row>
    <row r="40" spans="1:9" s="10" customFormat="1" ht="18.75" x14ac:dyDescent="0.25">
      <c r="A40" s="32" t="s">
        <v>41</v>
      </c>
      <c r="B40" s="26" t="s">
        <v>42</v>
      </c>
      <c r="C40" s="27" t="s">
        <v>13</v>
      </c>
      <c r="D40" s="28"/>
      <c r="E40" s="28"/>
      <c r="F40" s="28"/>
      <c r="G40" s="28"/>
      <c r="H40" s="24"/>
      <c r="I40" s="24"/>
    </row>
    <row r="41" spans="1:9" s="10" customFormat="1" ht="18.75" x14ac:dyDescent="0.25">
      <c r="A41" s="32" t="s">
        <v>43</v>
      </c>
      <c r="B41" s="26" t="s">
        <v>44</v>
      </c>
      <c r="C41" s="27" t="s">
        <v>13</v>
      </c>
      <c r="D41" s="28">
        <v>204.56358987504839</v>
      </c>
      <c r="E41" s="28">
        <f t="shared" ref="E41:G42" si="13">D41*1.04</f>
        <v>212.74613347005032</v>
      </c>
      <c r="F41" s="28">
        <f t="shared" si="13"/>
        <v>221.25597880885235</v>
      </c>
      <c r="G41" s="28">
        <f t="shared" si="13"/>
        <v>230.10621796120645</v>
      </c>
      <c r="H41" s="24"/>
      <c r="I41" s="24"/>
    </row>
    <row r="42" spans="1:9" s="10" customFormat="1" ht="18.75" x14ac:dyDescent="0.25">
      <c r="A42" s="20" t="s">
        <v>45</v>
      </c>
      <c r="B42" s="21" t="s">
        <v>46</v>
      </c>
      <c r="C42" s="27" t="s">
        <v>13</v>
      </c>
      <c r="D42" s="28">
        <v>2810.1251383996682</v>
      </c>
      <c r="E42" s="28">
        <f t="shared" si="13"/>
        <v>2922.5301439356549</v>
      </c>
      <c r="F42" s="28">
        <f t="shared" si="13"/>
        <v>3039.4313496930813</v>
      </c>
      <c r="G42" s="28">
        <f t="shared" si="13"/>
        <v>3161.0086036808048</v>
      </c>
      <c r="H42" s="24"/>
      <c r="I42" s="24"/>
    </row>
    <row r="43" spans="1:9" s="24" customFormat="1" ht="18.75" x14ac:dyDescent="0.25">
      <c r="A43" s="20" t="s">
        <v>47</v>
      </c>
      <c r="B43" s="21" t="s">
        <v>48</v>
      </c>
      <c r="C43" s="27" t="s">
        <v>13</v>
      </c>
      <c r="D43" s="52">
        <v>87.747</v>
      </c>
      <c r="E43" s="52">
        <v>128.45169063952383</v>
      </c>
      <c r="F43" s="52">
        <v>168.94848590714287</v>
      </c>
      <c r="G43" s="52">
        <v>209.78181546333334</v>
      </c>
    </row>
    <row r="44" spans="1:9" s="24" customFormat="1" ht="18.75" x14ac:dyDescent="0.25">
      <c r="A44" s="20" t="s">
        <v>49</v>
      </c>
      <c r="B44" s="21" t="s">
        <v>50</v>
      </c>
      <c r="C44" s="27" t="s">
        <v>13</v>
      </c>
      <c r="D44" s="28">
        <v>1.8318132197716555</v>
      </c>
      <c r="E44" s="28">
        <f t="shared" ref="E44:F46" si="14">D44</f>
        <v>1.8318132197716555</v>
      </c>
      <c r="F44" s="28">
        <f t="shared" si="14"/>
        <v>1.8318132197716555</v>
      </c>
      <c r="G44" s="28">
        <f>F44</f>
        <v>1.8318132197716555</v>
      </c>
    </row>
    <row r="45" spans="1:9" s="24" customFormat="1" ht="18.75" x14ac:dyDescent="0.25">
      <c r="A45" s="32" t="s">
        <v>51</v>
      </c>
      <c r="B45" s="26" t="s">
        <v>52</v>
      </c>
      <c r="C45" s="27" t="s">
        <v>13</v>
      </c>
      <c r="D45" s="28">
        <v>1.2852397912169222</v>
      </c>
      <c r="E45" s="28">
        <f t="shared" si="14"/>
        <v>1.2852397912169222</v>
      </c>
      <c r="F45" s="28">
        <f t="shared" si="14"/>
        <v>1.2852397912169222</v>
      </c>
      <c r="G45" s="28">
        <f>F45</f>
        <v>1.2852397912169222</v>
      </c>
    </row>
    <row r="46" spans="1:9" s="10" customFormat="1" ht="18.75" x14ac:dyDescent="0.25">
      <c r="A46" s="32" t="s">
        <v>53</v>
      </c>
      <c r="B46" s="26" t="s">
        <v>54</v>
      </c>
      <c r="C46" s="27" t="s">
        <v>13</v>
      </c>
      <c r="D46" s="28">
        <v>0.54657342855473323</v>
      </c>
      <c r="E46" s="28">
        <f t="shared" si="14"/>
        <v>0.54657342855473323</v>
      </c>
      <c r="F46" s="28">
        <f t="shared" si="14"/>
        <v>0.54657342855473323</v>
      </c>
      <c r="G46" s="28">
        <f>F46</f>
        <v>0.54657342855473323</v>
      </c>
      <c r="H46" s="24"/>
      <c r="I46" s="24"/>
    </row>
    <row r="47" spans="1:9" s="10" customFormat="1" ht="18.75" x14ac:dyDescent="0.25">
      <c r="A47" s="20" t="s">
        <v>55</v>
      </c>
      <c r="B47" s="21" t="s">
        <v>56</v>
      </c>
      <c r="C47" s="27" t="s">
        <v>13</v>
      </c>
      <c r="D47" s="51">
        <f>D49+D50+D51</f>
        <v>807.12782552116732</v>
      </c>
      <c r="E47" s="28">
        <f>D47*1.04</f>
        <v>839.41293854201399</v>
      </c>
      <c r="F47" s="28">
        <f>F49+F50+F51</f>
        <v>872.98945608369468</v>
      </c>
      <c r="G47" s="28">
        <f>G49+G50+G51</f>
        <v>907.90903432704249</v>
      </c>
      <c r="H47" s="24"/>
      <c r="I47" s="24"/>
    </row>
    <row r="48" spans="1:9" s="24" customFormat="1" ht="18.75" x14ac:dyDescent="0.25">
      <c r="A48" s="25" t="s">
        <v>57</v>
      </c>
      <c r="B48" s="26" t="s">
        <v>58</v>
      </c>
      <c r="C48" s="27" t="s">
        <v>13</v>
      </c>
      <c r="D48" s="28"/>
      <c r="E48" s="28"/>
      <c r="F48" s="28"/>
      <c r="G48" s="28"/>
    </row>
    <row r="49" spans="1:9" s="10" customFormat="1" ht="18.75" x14ac:dyDescent="0.25">
      <c r="A49" s="25" t="s">
        <v>59</v>
      </c>
      <c r="B49" s="26" t="s">
        <v>60</v>
      </c>
      <c r="C49" s="27" t="s">
        <v>13</v>
      </c>
      <c r="D49" s="28">
        <v>145.93088869796969</v>
      </c>
      <c r="E49" s="28">
        <f t="shared" ref="E49:G51" si="15">D49*1.04</f>
        <v>151.76812424588849</v>
      </c>
      <c r="F49" s="28">
        <f t="shared" si="15"/>
        <v>157.83884921572403</v>
      </c>
      <c r="G49" s="28">
        <f t="shared" si="15"/>
        <v>164.15240318435301</v>
      </c>
      <c r="H49" s="24"/>
      <c r="I49" s="24"/>
    </row>
    <row r="50" spans="1:9" s="10" customFormat="1" ht="26.25" customHeight="1" x14ac:dyDescent="0.25">
      <c r="A50" s="25" t="s">
        <v>61</v>
      </c>
      <c r="B50" s="26" t="s">
        <v>62</v>
      </c>
      <c r="C50" s="27" t="s">
        <v>13</v>
      </c>
      <c r="D50" s="28">
        <v>115.4015</v>
      </c>
      <c r="E50" s="28">
        <f t="shared" si="15"/>
        <v>120.01756</v>
      </c>
      <c r="F50" s="28">
        <f t="shared" si="15"/>
        <v>124.81826240000001</v>
      </c>
      <c r="G50" s="28">
        <f t="shared" si="15"/>
        <v>129.81099289600002</v>
      </c>
      <c r="H50" s="24"/>
      <c r="I50" s="24"/>
    </row>
    <row r="51" spans="1:9" s="10" customFormat="1" ht="18.75" x14ac:dyDescent="0.25">
      <c r="A51" s="32" t="s">
        <v>63</v>
      </c>
      <c r="B51" s="26" t="s">
        <v>64</v>
      </c>
      <c r="C51" s="27" t="s">
        <v>13</v>
      </c>
      <c r="D51" s="28">
        <v>545.79543682319763</v>
      </c>
      <c r="E51" s="28">
        <f t="shared" si="15"/>
        <v>567.62725429612556</v>
      </c>
      <c r="F51" s="28">
        <f t="shared" si="15"/>
        <v>590.33234446797064</v>
      </c>
      <c r="G51" s="28">
        <f t="shared" si="15"/>
        <v>613.94563824668944</v>
      </c>
      <c r="H51" s="24"/>
      <c r="I51" s="24"/>
    </row>
    <row r="52" spans="1:9" s="10" customFormat="1" ht="18.75" x14ac:dyDescent="0.25">
      <c r="A52" s="33"/>
      <c r="B52" s="34" t="s">
        <v>65</v>
      </c>
      <c r="C52" s="27" t="s">
        <v>13</v>
      </c>
      <c r="D52" s="28"/>
      <c r="E52" s="28"/>
      <c r="F52" s="28"/>
      <c r="G52" s="28"/>
      <c r="H52" s="24"/>
      <c r="I52" s="24"/>
    </row>
    <row r="53" spans="1:9" s="10" customFormat="1" ht="18.75" x14ac:dyDescent="0.25">
      <c r="A53" s="33"/>
      <c r="B53" s="35" t="s">
        <v>66</v>
      </c>
      <c r="C53" s="27" t="s">
        <v>13</v>
      </c>
      <c r="D53" s="28"/>
      <c r="E53" s="28"/>
      <c r="F53" s="28"/>
      <c r="G53" s="28"/>
      <c r="H53" s="24"/>
      <c r="I53" s="24"/>
    </row>
    <row r="54" spans="1:9" s="10" customFormat="1" ht="18.75" x14ac:dyDescent="0.25">
      <c r="A54" s="33"/>
      <c r="B54" s="35" t="s">
        <v>67</v>
      </c>
      <c r="C54" s="27" t="s">
        <v>13</v>
      </c>
      <c r="D54" s="28"/>
      <c r="E54" s="28"/>
      <c r="F54" s="28"/>
      <c r="G54" s="28"/>
      <c r="H54" s="24"/>
      <c r="I54" s="24"/>
    </row>
    <row r="55" spans="1:9" s="10" customFormat="1" ht="18.75" x14ac:dyDescent="0.25">
      <c r="A55" s="33"/>
      <c r="B55" s="35" t="s">
        <v>68</v>
      </c>
      <c r="C55" s="27" t="s">
        <v>13</v>
      </c>
      <c r="D55" s="28"/>
      <c r="E55" s="28"/>
      <c r="F55" s="28"/>
      <c r="G55" s="28"/>
      <c r="H55" s="24"/>
      <c r="I55" s="24"/>
    </row>
    <row r="56" spans="1:9" s="24" customFormat="1" ht="18.75" x14ac:dyDescent="0.25">
      <c r="A56" s="20" t="s">
        <v>69</v>
      </c>
      <c r="B56" s="21" t="s">
        <v>70</v>
      </c>
      <c r="C56" s="22" t="s">
        <v>13</v>
      </c>
      <c r="D56" s="28">
        <f t="shared" ref="D56:F56" si="16">D20-D25</f>
        <v>2515.3644481867304</v>
      </c>
      <c r="E56" s="28">
        <f t="shared" si="16"/>
        <v>2615.979026114197</v>
      </c>
      <c r="F56" s="28">
        <f t="shared" si="16"/>
        <v>2720.6181871587687</v>
      </c>
      <c r="G56" s="28">
        <f t="shared" ref="G56" si="17">G20-G25</f>
        <v>2829.4429146451221</v>
      </c>
    </row>
    <row r="57" spans="1:9" s="10" customFormat="1" ht="37.5" x14ac:dyDescent="0.25">
      <c r="A57" s="25" t="s">
        <v>14</v>
      </c>
      <c r="B57" s="26" t="s">
        <v>71</v>
      </c>
      <c r="C57" s="27"/>
      <c r="D57" s="28"/>
      <c r="E57" s="28"/>
      <c r="F57" s="28"/>
      <c r="G57" s="28"/>
      <c r="H57" s="24"/>
      <c r="I57" s="24"/>
    </row>
    <row r="58" spans="1:9" s="10" customFormat="1" ht="18.75" x14ac:dyDescent="0.25">
      <c r="A58" s="29" t="s">
        <v>16</v>
      </c>
      <c r="B58" s="30" t="s">
        <v>17</v>
      </c>
      <c r="C58" s="27" t="s">
        <v>13</v>
      </c>
      <c r="D58" s="28">
        <f t="shared" ref="D58:F58" si="18">D22-D27</f>
        <v>2472.1190082097964</v>
      </c>
      <c r="E58" s="28">
        <f t="shared" si="18"/>
        <v>2571.0037685381903</v>
      </c>
      <c r="F58" s="28">
        <f t="shared" si="18"/>
        <v>2673.8439192797159</v>
      </c>
      <c r="G58" s="28">
        <f t="shared" ref="G58" si="19">G22-G27</f>
        <v>2780.7976760509046</v>
      </c>
      <c r="H58" s="24"/>
      <c r="I58" s="24"/>
    </row>
    <row r="59" spans="1:9" s="10" customFormat="1" ht="18.75" x14ac:dyDescent="0.25">
      <c r="A59" s="29" t="s">
        <v>18</v>
      </c>
      <c r="B59" s="30" t="s">
        <v>19</v>
      </c>
      <c r="C59" s="27" t="s">
        <v>13</v>
      </c>
      <c r="D59" s="28"/>
      <c r="E59" s="28"/>
      <c r="F59" s="28"/>
      <c r="G59" s="28"/>
      <c r="H59" s="24"/>
      <c r="I59" s="24"/>
    </row>
    <row r="60" spans="1:9" s="10" customFormat="1" ht="18.75" x14ac:dyDescent="0.25">
      <c r="A60" s="25" t="s">
        <v>20</v>
      </c>
      <c r="B60" s="26" t="s">
        <v>72</v>
      </c>
      <c r="C60" s="27" t="s">
        <v>13</v>
      </c>
      <c r="D60" s="28">
        <f t="shared" ref="D60:F60" si="20">D24-D29</f>
        <v>43.245439976934904</v>
      </c>
      <c r="E60" s="28">
        <f t="shared" si="20"/>
        <v>44.975257576012154</v>
      </c>
      <c r="F60" s="28">
        <f t="shared" si="20"/>
        <v>46.774267879052786</v>
      </c>
      <c r="G60" s="28">
        <f t="shared" ref="G60" si="21">G24-G29</f>
        <v>48.645238594214788</v>
      </c>
      <c r="H60" s="24"/>
      <c r="I60" s="24"/>
    </row>
    <row r="61" spans="1:9" s="24" customFormat="1" ht="18.75" x14ac:dyDescent="0.25">
      <c r="A61" s="20" t="s">
        <v>73</v>
      </c>
      <c r="B61" s="21" t="s">
        <v>74</v>
      </c>
      <c r="C61" s="22" t="s">
        <v>13</v>
      </c>
      <c r="D61" s="28">
        <f t="shared" ref="D61:F61" si="22">SUM(D62,D68)</f>
        <v>-209.290062508554</v>
      </c>
      <c r="E61" s="28">
        <f t="shared" si="22"/>
        <v>-217.66166500889608</v>
      </c>
      <c r="F61" s="28">
        <f t="shared" si="22"/>
        <v>-226.36813160925192</v>
      </c>
      <c r="G61" s="28">
        <f t="shared" ref="G61" si="23">SUM(G62,G68)</f>
        <v>-235.4228568736221</v>
      </c>
    </row>
    <row r="62" spans="1:9" s="24" customFormat="1" ht="18.75" x14ac:dyDescent="0.25">
      <c r="A62" s="20" t="s">
        <v>75</v>
      </c>
      <c r="B62" s="21" t="s">
        <v>76</v>
      </c>
      <c r="C62" s="36" t="s">
        <v>13</v>
      </c>
      <c r="D62" s="28">
        <f t="shared" ref="D62:F62" si="24">SUM(D63:D67)</f>
        <v>299.233950733234</v>
      </c>
      <c r="E62" s="28">
        <f t="shared" si="24"/>
        <v>311.20330876256344</v>
      </c>
      <c r="F62" s="28">
        <f t="shared" si="24"/>
        <v>323.65144111306597</v>
      </c>
      <c r="G62" s="28">
        <f t="shared" ref="G62" si="25">SUM(G63:G67)</f>
        <v>336.5974987575886</v>
      </c>
    </row>
    <row r="63" spans="1:9" s="10" customFormat="1" ht="18.75" x14ac:dyDescent="0.25">
      <c r="A63" s="25" t="s">
        <v>14</v>
      </c>
      <c r="B63" s="26" t="s">
        <v>77</v>
      </c>
      <c r="C63" s="27" t="s">
        <v>13</v>
      </c>
      <c r="D63" s="28">
        <v>0</v>
      </c>
      <c r="E63" s="28">
        <v>0</v>
      </c>
      <c r="F63" s="28">
        <v>0</v>
      </c>
      <c r="G63" s="28">
        <v>0</v>
      </c>
      <c r="H63" s="24"/>
      <c r="I63" s="24"/>
    </row>
    <row r="64" spans="1:9" s="10" customFormat="1" ht="18.75" x14ac:dyDescent="0.25">
      <c r="A64" s="25" t="s">
        <v>20</v>
      </c>
      <c r="B64" s="26" t="s">
        <v>78</v>
      </c>
      <c r="C64" s="27" t="s">
        <v>13</v>
      </c>
      <c r="D64" s="28">
        <v>162.51068425390352</v>
      </c>
      <c r="E64" s="28">
        <f t="shared" ref="E64:G65" si="26">D64*1.04</f>
        <v>169.01111162405968</v>
      </c>
      <c r="F64" s="28">
        <f t="shared" si="26"/>
        <v>175.77155608902208</v>
      </c>
      <c r="G64" s="28">
        <f t="shared" si="26"/>
        <v>182.80241833258296</v>
      </c>
      <c r="H64" s="24"/>
      <c r="I64" s="24"/>
    </row>
    <row r="65" spans="1:9" s="10" customFormat="1" ht="18.75" x14ac:dyDescent="0.25">
      <c r="A65" s="25" t="s">
        <v>31</v>
      </c>
      <c r="B65" s="26" t="s">
        <v>79</v>
      </c>
      <c r="C65" s="27" t="s">
        <v>13</v>
      </c>
      <c r="D65" s="28">
        <v>3.856738588562196E-2</v>
      </c>
      <c r="E65" s="28">
        <f t="shared" si="26"/>
        <v>4.0110081321046841E-2</v>
      </c>
      <c r="F65" s="28">
        <f t="shared" si="26"/>
        <v>4.1714484573888717E-2</v>
      </c>
      <c r="G65" s="28">
        <f t="shared" si="26"/>
        <v>4.338306395684427E-2</v>
      </c>
      <c r="H65" s="24"/>
      <c r="I65" s="24"/>
    </row>
    <row r="66" spans="1:9" s="10" customFormat="1" ht="18.75" x14ac:dyDescent="0.25">
      <c r="A66" s="25"/>
      <c r="B66" s="26" t="s">
        <v>80</v>
      </c>
      <c r="C66" s="27" t="s">
        <v>13</v>
      </c>
      <c r="D66" s="28">
        <v>0</v>
      </c>
      <c r="E66" s="28">
        <v>0</v>
      </c>
      <c r="F66" s="28">
        <v>0</v>
      </c>
      <c r="G66" s="28">
        <v>0</v>
      </c>
      <c r="H66" s="24"/>
      <c r="I66" s="24"/>
    </row>
    <row r="67" spans="1:9" s="10" customFormat="1" ht="18.75" x14ac:dyDescent="0.25">
      <c r="A67" s="32" t="s">
        <v>33</v>
      </c>
      <c r="B67" s="26" t="s">
        <v>81</v>
      </c>
      <c r="C67" s="27" t="s">
        <v>13</v>
      </c>
      <c r="D67" s="28">
        <v>136.68469909344489</v>
      </c>
      <c r="E67" s="28">
        <f>D67*1.04</f>
        <v>142.15208705718268</v>
      </c>
      <c r="F67" s="28">
        <f>E67*1.04</f>
        <v>147.83817053946998</v>
      </c>
      <c r="G67" s="28">
        <f>F67*1.04</f>
        <v>153.7516973610488</v>
      </c>
      <c r="H67" s="24"/>
      <c r="I67" s="24"/>
    </row>
    <row r="68" spans="1:9" s="24" customFormat="1" ht="18.75" x14ac:dyDescent="0.25">
      <c r="A68" s="20" t="s">
        <v>35</v>
      </c>
      <c r="B68" s="21" t="s">
        <v>82</v>
      </c>
      <c r="C68" s="27" t="s">
        <v>13</v>
      </c>
      <c r="D68" s="28">
        <f t="shared" ref="D68:F68" si="27">SUM(D69:D71,D73)</f>
        <v>-508.524013241788</v>
      </c>
      <c r="E68" s="28">
        <f t="shared" si="27"/>
        <v>-528.86497377145952</v>
      </c>
      <c r="F68" s="28">
        <f t="shared" si="27"/>
        <v>-550.01957272231789</v>
      </c>
      <c r="G68" s="28">
        <f t="shared" ref="G68" si="28">SUM(G69:G71,G73)</f>
        <v>-572.02035563121069</v>
      </c>
    </row>
    <row r="69" spans="1:9" s="10" customFormat="1" ht="18.75" x14ac:dyDescent="0.25">
      <c r="A69" s="25" t="s">
        <v>37</v>
      </c>
      <c r="B69" s="26" t="s">
        <v>83</v>
      </c>
      <c r="C69" s="27" t="s">
        <v>13</v>
      </c>
      <c r="D69" s="28">
        <v>-10.056559778</v>
      </c>
      <c r="E69" s="28">
        <f t="shared" ref="E69:G73" si="29">D69*1.04</f>
        <v>-10.458822169120001</v>
      </c>
      <c r="F69" s="28">
        <f t="shared" si="29"/>
        <v>-10.877175055884802</v>
      </c>
      <c r="G69" s="28">
        <f t="shared" si="29"/>
        <v>-11.312262058120194</v>
      </c>
      <c r="H69" s="24"/>
      <c r="I69" s="24"/>
    </row>
    <row r="70" spans="1:9" s="10" customFormat="1" ht="18.75" x14ac:dyDescent="0.25">
      <c r="A70" s="25" t="s">
        <v>39</v>
      </c>
      <c r="B70" s="26" t="s">
        <v>84</v>
      </c>
      <c r="C70" s="27" t="s">
        <v>13</v>
      </c>
      <c r="D70" s="52">
        <v>-37.135798403999999</v>
      </c>
      <c r="E70" s="28">
        <f t="shared" si="29"/>
        <v>-38.621230340160004</v>
      </c>
      <c r="F70" s="28">
        <f t="shared" si="29"/>
        <v>-40.166079553766409</v>
      </c>
      <c r="G70" s="28">
        <f t="shared" si="29"/>
        <v>-41.772722735917064</v>
      </c>
      <c r="H70" s="24"/>
      <c r="I70" s="24"/>
    </row>
    <row r="71" spans="1:9" s="10" customFormat="1" ht="18.75" x14ac:dyDescent="0.25">
      <c r="A71" s="25" t="s">
        <v>41</v>
      </c>
      <c r="B71" s="26" t="s">
        <v>85</v>
      </c>
      <c r="C71" s="27" t="s">
        <v>13</v>
      </c>
      <c r="D71" s="28">
        <v>-331.35599999999999</v>
      </c>
      <c r="E71" s="28">
        <f t="shared" si="29"/>
        <v>-344.61024000000003</v>
      </c>
      <c r="F71" s="28">
        <f t="shared" si="29"/>
        <v>-358.39464960000004</v>
      </c>
      <c r="G71" s="28">
        <f t="shared" si="29"/>
        <v>-372.73043558400008</v>
      </c>
      <c r="H71" s="24"/>
      <c r="I71" s="24"/>
    </row>
    <row r="72" spans="1:9" s="10" customFormat="1" ht="18.75" x14ac:dyDescent="0.25">
      <c r="A72" s="25"/>
      <c r="B72" s="26" t="s">
        <v>80</v>
      </c>
      <c r="C72" s="27" t="s">
        <v>13</v>
      </c>
      <c r="D72" s="28">
        <v>-331.35599999999999</v>
      </c>
      <c r="E72" s="28">
        <f t="shared" si="29"/>
        <v>-344.61024000000003</v>
      </c>
      <c r="F72" s="28">
        <f t="shared" si="29"/>
        <v>-358.39464960000004</v>
      </c>
      <c r="G72" s="28">
        <f t="shared" si="29"/>
        <v>-372.73043558400008</v>
      </c>
      <c r="H72" s="24"/>
      <c r="I72" s="24"/>
    </row>
    <row r="73" spans="1:9" s="10" customFormat="1" ht="18.75" x14ac:dyDescent="0.25">
      <c r="A73" s="32" t="s">
        <v>43</v>
      </c>
      <c r="B73" s="26" t="s">
        <v>86</v>
      </c>
      <c r="C73" s="27" t="s">
        <v>13</v>
      </c>
      <c r="D73" s="28">
        <v>-129.97565505978795</v>
      </c>
      <c r="E73" s="28">
        <f t="shared" si="29"/>
        <v>-135.17468126217949</v>
      </c>
      <c r="F73" s="28">
        <f t="shared" si="29"/>
        <v>-140.58166851266668</v>
      </c>
      <c r="G73" s="28">
        <f t="shared" si="29"/>
        <v>-146.20493525317335</v>
      </c>
      <c r="H73" s="24"/>
      <c r="I73" s="24"/>
    </row>
    <row r="74" spans="1:9" s="24" customFormat="1" ht="37.5" x14ac:dyDescent="0.25">
      <c r="A74" s="20" t="s">
        <v>87</v>
      </c>
      <c r="B74" s="21" t="s">
        <v>88</v>
      </c>
      <c r="C74" s="22" t="s">
        <v>13</v>
      </c>
      <c r="D74" s="28">
        <f t="shared" ref="D74:F74" si="30">SUM(D75,D78)</f>
        <v>2306.0743856781774</v>
      </c>
      <c r="E74" s="28">
        <f t="shared" si="30"/>
        <v>2398.3173611053066</v>
      </c>
      <c r="F74" s="28">
        <f t="shared" si="30"/>
        <v>2494.2500555495171</v>
      </c>
      <c r="G74" s="28">
        <f t="shared" ref="G74" si="31">SUM(G75,G78)</f>
        <v>2594.0200577714972</v>
      </c>
    </row>
    <row r="75" spans="1:9" s="10" customFormat="1" ht="56.25" x14ac:dyDescent="0.25">
      <c r="A75" s="25" t="s">
        <v>14</v>
      </c>
      <c r="B75" s="26" t="s">
        <v>89</v>
      </c>
      <c r="C75" s="27" t="s">
        <v>13</v>
      </c>
      <c r="D75" s="28">
        <f t="shared" ref="D75:F75" si="32">SUM(D76:D77)</f>
        <v>2297.8369994106893</v>
      </c>
      <c r="E75" s="28">
        <f t="shared" si="32"/>
        <v>2389.7504793871194</v>
      </c>
      <c r="F75" s="28">
        <f t="shared" si="32"/>
        <v>2485.3404985626021</v>
      </c>
      <c r="G75" s="28">
        <f t="shared" ref="G75" si="33">SUM(G76:G77)</f>
        <v>2584.7541185051059</v>
      </c>
      <c r="H75" s="24"/>
      <c r="I75" s="24"/>
    </row>
    <row r="76" spans="1:9" s="10" customFormat="1" ht="18.75" x14ac:dyDescent="0.25">
      <c r="A76" s="29" t="s">
        <v>16</v>
      </c>
      <c r="B76" s="30" t="s">
        <v>17</v>
      </c>
      <c r="C76" s="27" t="s">
        <v>13</v>
      </c>
      <c r="D76" s="28">
        <f>D58+D62+D69*0.75+D70+D71+D73*0.75</f>
        <v>2297.8369994106893</v>
      </c>
      <c r="E76" s="28">
        <f>E58+E62+E69*0.75+E70+E71+E73*0.75</f>
        <v>2389.7504793871194</v>
      </c>
      <c r="F76" s="28">
        <f t="shared" ref="F76:G76" si="34">F58+F62+F69*0.75+F70+F71+F73*0.75</f>
        <v>2485.3404985626021</v>
      </c>
      <c r="G76" s="28">
        <f t="shared" si="34"/>
        <v>2584.7541185051059</v>
      </c>
      <c r="H76" s="24"/>
      <c r="I76" s="24"/>
    </row>
    <row r="77" spans="1:9" s="10" customFormat="1" ht="18.75" x14ac:dyDescent="0.25">
      <c r="A77" s="29" t="s">
        <v>18</v>
      </c>
      <c r="B77" s="30" t="s">
        <v>19</v>
      </c>
      <c r="C77" s="27" t="s">
        <v>13</v>
      </c>
      <c r="D77" s="28"/>
      <c r="E77" s="28"/>
      <c r="F77" s="28"/>
      <c r="G77" s="28"/>
      <c r="H77" s="24"/>
      <c r="I77" s="24"/>
    </row>
    <row r="78" spans="1:9" s="10" customFormat="1" ht="37.5" x14ac:dyDescent="0.25">
      <c r="A78" s="25" t="s">
        <v>20</v>
      </c>
      <c r="B78" s="26" t="s">
        <v>90</v>
      </c>
      <c r="C78" s="27" t="s">
        <v>13</v>
      </c>
      <c r="D78" s="28">
        <f>D60+D69*0.25+D73*0.25</f>
        <v>8.2373862674879135</v>
      </c>
      <c r="E78" s="28">
        <f>E60+E69*0.25+E73*0.25</f>
        <v>8.5668817181872825</v>
      </c>
      <c r="F78" s="28">
        <f t="shared" ref="F78:G78" si="35">F60+F69*0.25+F73*0.25</f>
        <v>8.9095569869149145</v>
      </c>
      <c r="G78" s="28">
        <f t="shared" si="35"/>
        <v>9.2659392663914062</v>
      </c>
      <c r="H78" s="24"/>
      <c r="I78" s="24"/>
    </row>
    <row r="79" spans="1:9" s="24" customFormat="1" ht="37.5" x14ac:dyDescent="0.25">
      <c r="A79" s="20" t="s">
        <v>91</v>
      </c>
      <c r="B79" s="21" t="s">
        <v>92</v>
      </c>
      <c r="C79" s="22" t="s">
        <v>13</v>
      </c>
      <c r="D79" s="28">
        <f t="shared" ref="D79:F79" si="36">SUM(D80,D83)</f>
        <v>-469.77577512638896</v>
      </c>
      <c r="E79" s="28">
        <f t="shared" si="36"/>
        <v>-488.56680613144454</v>
      </c>
      <c r="F79" s="28">
        <f t="shared" si="36"/>
        <v>-508.10947837670233</v>
      </c>
      <c r="G79" s="28">
        <f t="shared" ref="G79" si="37">SUM(G80,G83)</f>
        <v>-528.43385751177038</v>
      </c>
    </row>
    <row r="80" spans="1:9" s="10" customFormat="1" ht="37.5" x14ac:dyDescent="0.25">
      <c r="A80" s="25" t="s">
        <v>14</v>
      </c>
      <c r="B80" s="26" t="s">
        <v>93</v>
      </c>
      <c r="C80" s="27" t="s">
        <v>13</v>
      </c>
      <c r="D80" s="28">
        <f t="shared" ref="D80:F80" si="38">SUM(D81:D82)</f>
        <v>-468.12829787289138</v>
      </c>
      <c r="E80" s="28">
        <f t="shared" si="38"/>
        <v>-486.85342978780704</v>
      </c>
      <c r="F80" s="28">
        <f t="shared" si="38"/>
        <v>-506.32756697931933</v>
      </c>
      <c r="G80" s="28">
        <f t="shared" ref="G80" si="39">SUM(G81:G82)</f>
        <v>-526.58066965849207</v>
      </c>
      <c r="H80" s="24"/>
      <c r="I80" s="24"/>
    </row>
    <row r="81" spans="1:9" s="10" customFormat="1" ht="18.75" x14ac:dyDescent="0.25">
      <c r="A81" s="29" t="s">
        <v>16</v>
      </c>
      <c r="B81" s="37" t="s">
        <v>17</v>
      </c>
      <c r="C81" s="27"/>
      <c r="D81" s="28">
        <v>-468.12829787289138</v>
      </c>
      <c r="E81" s="28">
        <f>D81*1.04</f>
        <v>-486.85342978780704</v>
      </c>
      <c r="F81" s="28">
        <f>E81*1.04</f>
        <v>-506.32756697931933</v>
      </c>
      <c r="G81" s="28">
        <f>F81*1.04</f>
        <v>-526.58066965849207</v>
      </c>
      <c r="H81" s="24"/>
      <c r="I81" s="24"/>
    </row>
    <row r="82" spans="1:9" s="10" customFormat="1" ht="18.75" x14ac:dyDescent="0.25">
      <c r="A82" s="29" t="s">
        <v>18</v>
      </c>
      <c r="B82" s="37" t="s">
        <v>19</v>
      </c>
      <c r="C82" s="27"/>
      <c r="D82" s="28"/>
      <c r="E82" s="28"/>
      <c r="F82" s="28"/>
      <c r="G82" s="28"/>
      <c r="H82" s="24"/>
      <c r="I82" s="24"/>
    </row>
    <row r="83" spans="1:9" s="10" customFormat="1" ht="18.75" x14ac:dyDescent="0.25">
      <c r="A83" s="25" t="s">
        <v>20</v>
      </c>
      <c r="B83" s="26" t="s">
        <v>94</v>
      </c>
      <c r="C83" s="27"/>
      <c r="D83" s="28">
        <f>-D78*0.2</f>
        <v>-1.6474772534975828</v>
      </c>
      <c r="E83" s="28">
        <f>D83*1.04</f>
        <v>-1.7133763436374863</v>
      </c>
      <c r="F83" s="28">
        <f>E83*1.04</f>
        <v>-1.7819113973829859</v>
      </c>
      <c r="G83" s="28">
        <f>F83*1.04</f>
        <v>-1.8531878532783053</v>
      </c>
      <c r="H83" s="24"/>
      <c r="I83" s="24"/>
    </row>
    <row r="84" spans="1:9" s="24" customFormat="1" ht="18.75" x14ac:dyDescent="0.25">
      <c r="A84" s="20" t="s">
        <v>95</v>
      </c>
      <c r="B84" s="21" t="s">
        <v>96</v>
      </c>
      <c r="C84" s="36" t="s">
        <v>13</v>
      </c>
      <c r="D84" s="28">
        <f t="shared" ref="D84:F84" si="40">SUM(D85,D88)</f>
        <v>1836.2986105517882</v>
      </c>
      <c r="E84" s="28">
        <f t="shared" si="40"/>
        <v>1909.7505549738621</v>
      </c>
      <c r="F84" s="48">
        <f t="shared" si="40"/>
        <v>1986.1405771728148</v>
      </c>
      <c r="G84" s="48">
        <f t="shared" ref="G84" si="41">SUM(G85,G88)</f>
        <v>2065.5862002597269</v>
      </c>
    </row>
    <row r="85" spans="1:9" s="10" customFormat="1" ht="37.5" x14ac:dyDescent="0.25">
      <c r="A85" s="25" t="s">
        <v>14</v>
      </c>
      <c r="B85" s="26" t="s">
        <v>97</v>
      </c>
      <c r="C85" s="27" t="s">
        <v>13</v>
      </c>
      <c r="D85" s="28">
        <f t="shared" ref="D85:F85" si="42">SUM(D86:D87)</f>
        <v>1829.7087015377979</v>
      </c>
      <c r="E85" s="28">
        <f t="shared" si="42"/>
        <v>1902.8970495993124</v>
      </c>
      <c r="F85" s="48">
        <f t="shared" si="42"/>
        <v>1979.0129315832828</v>
      </c>
      <c r="G85" s="48">
        <f t="shared" ref="G85" si="43">SUM(G86:G87)</f>
        <v>2058.1734488466136</v>
      </c>
      <c r="H85" s="24"/>
      <c r="I85" s="24"/>
    </row>
    <row r="86" spans="1:9" s="10" customFormat="1" ht="18.75" x14ac:dyDescent="0.25">
      <c r="A86" s="29" t="s">
        <v>16</v>
      </c>
      <c r="B86" s="37" t="s">
        <v>17</v>
      </c>
      <c r="C86" s="27" t="s">
        <v>13</v>
      </c>
      <c r="D86" s="28">
        <f>D76+D81</f>
        <v>1829.7087015377979</v>
      </c>
      <c r="E86" s="28">
        <f>SUM(E76,E81)</f>
        <v>1902.8970495993124</v>
      </c>
      <c r="F86" s="48">
        <f>F76+F81</f>
        <v>1979.0129315832828</v>
      </c>
      <c r="G86" s="48">
        <f>G76+G81</f>
        <v>2058.1734488466136</v>
      </c>
      <c r="H86" s="24"/>
      <c r="I86" s="24"/>
    </row>
    <row r="87" spans="1:9" s="10" customFormat="1" ht="18.75" x14ac:dyDescent="0.25">
      <c r="A87" s="29" t="s">
        <v>18</v>
      </c>
      <c r="B87" s="37" t="s">
        <v>19</v>
      </c>
      <c r="C87" s="27" t="s">
        <v>13</v>
      </c>
      <c r="D87" s="28">
        <f t="shared" ref="D87:F87" si="44">D77-D82</f>
        <v>0</v>
      </c>
      <c r="E87" s="28">
        <f t="shared" si="44"/>
        <v>0</v>
      </c>
      <c r="F87" s="28">
        <f t="shared" si="44"/>
        <v>0</v>
      </c>
      <c r="G87" s="28">
        <f t="shared" ref="G87" si="45">G77-G82</f>
        <v>0</v>
      </c>
      <c r="H87" s="24"/>
      <c r="I87" s="24"/>
    </row>
    <row r="88" spans="1:9" s="10" customFormat="1" ht="18.75" x14ac:dyDescent="0.25">
      <c r="A88" s="25" t="s">
        <v>20</v>
      </c>
      <c r="B88" s="26" t="s">
        <v>98</v>
      </c>
      <c r="C88" s="27" t="s">
        <v>13</v>
      </c>
      <c r="D88" s="28">
        <f>D78+D83</f>
        <v>6.5899090139903311</v>
      </c>
      <c r="E88" s="28">
        <f>SUM(E78,E83)</f>
        <v>6.8535053745497958</v>
      </c>
      <c r="F88" s="28">
        <f>F78+F83</f>
        <v>7.1276455895319284</v>
      </c>
      <c r="G88" s="28">
        <f>G78+G83</f>
        <v>7.4127514131131012</v>
      </c>
      <c r="H88" s="24"/>
      <c r="I88" s="24"/>
    </row>
    <row r="89" spans="1:9" s="24" customFormat="1" ht="18.75" x14ac:dyDescent="0.25">
      <c r="A89" s="20" t="s">
        <v>99</v>
      </c>
      <c r="B89" s="21" t="s">
        <v>100</v>
      </c>
      <c r="C89" s="22" t="s">
        <v>13</v>
      </c>
      <c r="D89" s="28">
        <f>SUM(D90:D93)</f>
        <v>1836.2986105517882</v>
      </c>
      <c r="E89" s="28">
        <f>SUM(E90:E93)</f>
        <v>1909.7505549738621</v>
      </c>
      <c r="F89" s="28">
        <f>SUM(F90:F93)</f>
        <v>1986.1405771728148</v>
      </c>
      <c r="G89" s="28">
        <f>SUM(G90:G93)</f>
        <v>2065.5862002597269</v>
      </c>
    </row>
    <row r="90" spans="1:9" s="10" customFormat="1" ht="18.75" x14ac:dyDescent="0.25">
      <c r="A90" s="25" t="s">
        <v>75</v>
      </c>
      <c r="B90" s="34" t="s">
        <v>101</v>
      </c>
      <c r="C90" s="27" t="s">
        <v>13</v>
      </c>
      <c r="D90" s="28"/>
      <c r="E90" s="48"/>
      <c r="F90" s="48"/>
      <c r="G90" s="48"/>
      <c r="H90" s="24"/>
      <c r="I90" s="24"/>
    </row>
    <row r="91" spans="1:9" s="10" customFormat="1" ht="18.75" x14ac:dyDescent="0.25">
      <c r="A91" s="25" t="s">
        <v>35</v>
      </c>
      <c r="B91" s="34" t="s">
        <v>102</v>
      </c>
      <c r="C91" s="27" t="s">
        <v>13</v>
      </c>
      <c r="D91" s="28">
        <v>0</v>
      </c>
      <c r="E91" s="28">
        <v>0</v>
      </c>
      <c r="F91" s="28">
        <v>0</v>
      </c>
      <c r="G91" s="28">
        <v>0</v>
      </c>
      <c r="H91" s="24"/>
      <c r="I91" s="24"/>
    </row>
    <row r="92" spans="1:9" s="10" customFormat="1" ht="18.75" x14ac:dyDescent="0.25">
      <c r="A92" s="25" t="s">
        <v>45</v>
      </c>
      <c r="B92" s="34" t="s">
        <v>103</v>
      </c>
      <c r="C92" s="27" t="s">
        <v>13</v>
      </c>
      <c r="D92" s="28">
        <v>0</v>
      </c>
      <c r="E92" s="28">
        <v>0</v>
      </c>
      <c r="F92" s="28">
        <v>0</v>
      </c>
      <c r="G92" s="28">
        <v>0</v>
      </c>
      <c r="H92" s="24"/>
      <c r="I92" s="24"/>
    </row>
    <row r="93" spans="1:9" s="10" customFormat="1" ht="18" customHeight="1" x14ac:dyDescent="0.25">
      <c r="A93" s="25" t="s">
        <v>47</v>
      </c>
      <c r="B93" s="34" t="s">
        <v>104</v>
      </c>
      <c r="C93" s="27" t="s">
        <v>13</v>
      </c>
      <c r="D93" s="28">
        <f>D84</f>
        <v>1836.2986105517882</v>
      </c>
      <c r="E93" s="28">
        <f>E84</f>
        <v>1909.7505549738621</v>
      </c>
      <c r="F93" s="28">
        <f>F84</f>
        <v>1986.1405771728148</v>
      </c>
      <c r="G93" s="28">
        <f>G84</f>
        <v>2065.5862002597269</v>
      </c>
      <c r="H93" s="24"/>
      <c r="I93" s="24"/>
    </row>
    <row r="94" spans="1:9" s="24" customFormat="1" ht="37.5" x14ac:dyDescent="0.25">
      <c r="A94" s="22">
        <v>1</v>
      </c>
      <c r="B94" s="21" t="s">
        <v>105</v>
      </c>
      <c r="C94" s="22" t="s">
        <v>13</v>
      </c>
      <c r="D94" s="28">
        <f t="shared" ref="D94:F94" si="46">SUM(D95,D98)</f>
        <v>70446.415797746624</v>
      </c>
      <c r="E94" s="28">
        <f t="shared" si="46"/>
        <v>71972.80393794454</v>
      </c>
      <c r="F94" s="28">
        <f t="shared" si="46"/>
        <v>74851.716095462325</v>
      </c>
      <c r="G94" s="28">
        <f t="shared" ref="G94" si="47">SUM(G95,G98)</f>
        <v>77845.784739280833</v>
      </c>
    </row>
    <row r="95" spans="1:9" s="10" customFormat="1" ht="53.25" customHeight="1" x14ac:dyDescent="0.25">
      <c r="A95" s="38" t="s">
        <v>14</v>
      </c>
      <c r="B95" s="26" t="s">
        <v>106</v>
      </c>
      <c r="C95" s="38" t="s">
        <v>13</v>
      </c>
      <c r="D95" s="28">
        <f t="shared" ref="D95:F95" si="48">SUM(D96:D97)</f>
        <v>64573.42458559735</v>
      </c>
      <c r="E95" s="28">
        <f t="shared" si="48"/>
        <v>65864.893077309302</v>
      </c>
      <c r="F95" s="28">
        <f t="shared" si="48"/>
        <v>68499.488800401683</v>
      </c>
      <c r="G95" s="28">
        <f t="shared" ref="G95" si="49">SUM(G96:G97)</f>
        <v>71239.468352417753</v>
      </c>
      <c r="H95" s="24"/>
      <c r="I95" s="24"/>
    </row>
    <row r="96" spans="1:9" s="10" customFormat="1" ht="18.75" x14ac:dyDescent="0.25">
      <c r="A96" s="39" t="s">
        <v>16</v>
      </c>
      <c r="B96" s="40" t="s">
        <v>17</v>
      </c>
      <c r="C96" s="38" t="s">
        <v>13</v>
      </c>
      <c r="D96" s="28">
        <v>64573.42458559735</v>
      </c>
      <c r="E96" s="28">
        <f>D96*1.02</f>
        <v>65864.893077309302</v>
      </c>
      <c r="F96" s="28">
        <f>E96*1.04</f>
        <v>68499.488800401683</v>
      </c>
      <c r="G96" s="28">
        <f>F96*1.04</f>
        <v>71239.468352417753</v>
      </c>
      <c r="H96" s="24"/>
      <c r="I96" s="24"/>
    </row>
    <row r="97" spans="1:9" s="10" customFormat="1" ht="18.75" x14ac:dyDescent="0.25">
      <c r="A97" s="39" t="s">
        <v>18</v>
      </c>
      <c r="B97" s="40" t="s">
        <v>19</v>
      </c>
      <c r="C97" s="38" t="s">
        <v>13</v>
      </c>
      <c r="D97" s="28"/>
      <c r="E97" s="28"/>
      <c r="F97" s="28"/>
      <c r="G97" s="28"/>
      <c r="H97" s="24"/>
      <c r="I97" s="24"/>
    </row>
    <row r="98" spans="1:9" s="10" customFormat="1" ht="18.75" x14ac:dyDescent="0.25">
      <c r="A98" s="38" t="s">
        <v>20</v>
      </c>
      <c r="B98" s="26" t="s">
        <v>107</v>
      </c>
      <c r="C98" s="38" t="s">
        <v>13</v>
      </c>
      <c r="D98" s="28">
        <v>5872.991212149268</v>
      </c>
      <c r="E98" s="28">
        <f>D98*1.04</f>
        <v>6107.9108606352393</v>
      </c>
      <c r="F98" s="28">
        <f>E98*1.04</f>
        <v>6352.2272950606493</v>
      </c>
      <c r="G98" s="28">
        <f>F98*1.04</f>
        <v>6606.3163868630754</v>
      </c>
      <c r="H98" s="24"/>
      <c r="I98" s="24"/>
    </row>
    <row r="99" spans="1:9" s="24" customFormat="1" ht="45.75" customHeight="1" x14ac:dyDescent="0.25">
      <c r="A99" s="22">
        <v>2</v>
      </c>
      <c r="B99" s="21" t="s">
        <v>108</v>
      </c>
      <c r="C99" s="22" t="s">
        <v>13</v>
      </c>
      <c r="D99" s="28">
        <f t="shared" ref="D99:F99" si="50">SUM(D100:D101,D104:D110)</f>
        <v>68740.098694064771</v>
      </c>
      <c r="E99" s="28">
        <f t="shared" si="50"/>
        <v>71489.702641827345</v>
      </c>
      <c r="F99" s="28">
        <f t="shared" si="50"/>
        <v>74349.290747500461</v>
      </c>
      <c r="G99" s="28">
        <f t="shared" ref="G99" si="51">SUM(G100:G101,G104:G110)</f>
        <v>77323.262377400475</v>
      </c>
    </row>
    <row r="100" spans="1:9" s="24" customFormat="1" ht="18.75" x14ac:dyDescent="0.25">
      <c r="A100" s="33" t="s">
        <v>37</v>
      </c>
      <c r="B100" s="26" t="s">
        <v>109</v>
      </c>
      <c r="C100" s="38" t="s">
        <v>13</v>
      </c>
      <c r="D100" s="28"/>
      <c r="E100" s="28"/>
      <c r="F100" s="28"/>
      <c r="G100" s="28"/>
    </row>
    <row r="101" spans="1:9" s="24" customFormat="1" ht="18.75" x14ac:dyDescent="0.25">
      <c r="A101" s="33" t="s">
        <v>39</v>
      </c>
      <c r="B101" s="26" t="s">
        <v>110</v>
      </c>
      <c r="C101" s="38" t="s">
        <v>13</v>
      </c>
      <c r="D101" s="28">
        <v>44769.851204331884</v>
      </c>
      <c r="E101" s="28">
        <f t="shared" ref="E101:G103" si="52">D101*1.04</f>
        <v>46560.645252505165</v>
      </c>
      <c r="F101" s="28">
        <f t="shared" si="52"/>
        <v>48423.07106260537</v>
      </c>
      <c r="G101" s="28">
        <f t="shared" si="52"/>
        <v>50359.993905109586</v>
      </c>
    </row>
    <row r="102" spans="1:9" s="24" customFormat="1" ht="18.75" x14ac:dyDescent="0.25">
      <c r="A102" s="33" t="s">
        <v>111</v>
      </c>
      <c r="B102" s="26" t="s">
        <v>112</v>
      </c>
      <c r="C102" s="38" t="s">
        <v>13</v>
      </c>
      <c r="D102" s="28">
        <v>44147.138124891884</v>
      </c>
      <c r="E102" s="28">
        <f t="shared" si="52"/>
        <v>45913.02364988756</v>
      </c>
      <c r="F102" s="28">
        <f t="shared" si="52"/>
        <v>47749.544595883068</v>
      </c>
      <c r="G102" s="28">
        <f t="shared" si="52"/>
        <v>49659.526379718394</v>
      </c>
    </row>
    <row r="103" spans="1:9" s="24" customFormat="1" ht="18.75" x14ac:dyDescent="0.25">
      <c r="A103" s="33" t="s">
        <v>113</v>
      </c>
      <c r="B103" s="26" t="s">
        <v>114</v>
      </c>
      <c r="C103" s="38" t="s">
        <v>13</v>
      </c>
      <c r="D103" s="28">
        <f>597.61332*1.042</f>
        <v>622.71307944000012</v>
      </c>
      <c r="E103" s="28">
        <f t="shared" si="52"/>
        <v>647.62160261760016</v>
      </c>
      <c r="F103" s="28">
        <f t="shared" si="52"/>
        <v>673.52646672230424</v>
      </c>
      <c r="G103" s="28">
        <f t="shared" si="52"/>
        <v>700.46752539119643</v>
      </c>
    </row>
    <row r="104" spans="1:9" s="24" customFormat="1" ht="18.75" x14ac:dyDescent="0.25">
      <c r="A104" s="33" t="s">
        <v>41</v>
      </c>
      <c r="B104" s="26" t="s">
        <v>115</v>
      </c>
      <c r="C104" s="38" t="s">
        <v>13</v>
      </c>
      <c r="D104" s="28"/>
      <c r="E104" s="28"/>
      <c r="F104" s="28"/>
      <c r="G104" s="28"/>
    </row>
    <row r="105" spans="1:9" s="24" customFormat="1" ht="18.75" x14ac:dyDescent="0.25">
      <c r="A105" s="33" t="s">
        <v>43</v>
      </c>
      <c r="B105" s="26" t="s">
        <v>116</v>
      </c>
      <c r="C105" s="38" t="s">
        <v>13</v>
      </c>
      <c r="D105" s="28"/>
      <c r="E105" s="28"/>
      <c r="F105" s="28"/>
      <c r="G105" s="28"/>
    </row>
    <row r="106" spans="1:9" s="24" customFormat="1" ht="18.75" x14ac:dyDescent="0.25">
      <c r="A106" s="33" t="s">
        <v>117</v>
      </c>
      <c r="B106" s="26" t="s">
        <v>118</v>
      </c>
      <c r="C106" s="38" t="s">
        <v>13</v>
      </c>
      <c r="D106" s="28">
        <v>19904.651591195012</v>
      </c>
      <c r="E106" s="28">
        <f>D106*1.04</f>
        <v>20700.837654842813</v>
      </c>
      <c r="F106" s="28">
        <f>E106*1.04</f>
        <v>21528.871161036528</v>
      </c>
      <c r="G106" s="28">
        <f>F106*1.04</f>
        <v>22390.026007477991</v>
      </c>
    </row>
    <row r="107" spans="1:9" s="24" customFormat="1" ht="18.75" x14ac:dyDescent="0.25">
      <c r="A107" s="33" t="s">
        <v>119</v>
      </c>
      <c r="B107" s="26" t="s">
        <v>120</v>
      </c>
      <c r="C107" s="38" t="s">
        <v>13</v>
      </c>
      <c r="D107" s="28"/>
      <c r="E107" s="28"/>
      <c r="F107" s="28"/>
      <c r="G107" s="28"/>
    </row>
    <row r="108" spans="1:9" s="24" customFormat="1" ht="18.75" x14ac:dyDescent="0.25">
      <c r="A108" s="33" t="s">
        <v>121</v>
      </c>
      <c r="B108" s="26" t="s">
        <v>122</v>
      </c>
      <c r="C108" s="38" t="s">
        <v>13</v>
      </c>
      <c r="D108" s="28">
        <v>2177.6419221328197</v>
      </c>
      <c r="E108" s="28">
        <f t="shared" ref="E108:G110" si="53">D108*1.04</f>
        <v>2264.7475990181324</v>
      </c>
      <c r="F108" s="28">
        <f t="shared" si="53"/>
        <v>2355.3375029788576</v>
      </c>
      <c r="G108" s="28">
        <f t="shared" si="53"/>
        <v>2449.5510030980122</v>
      </c>
    </row>
    <row r="109" spans="1:9" s="24" customFormat="1" ht="18.75" x14ac:dyDescent="0.25">
      <c r="A109" s="33" t="s">
        <v>123</v>
      </c>
      <c r="B109" s="26" t="s">
        <v>124</v>
      </c>
      <c r="C109" s="38" t="s">
        <v>13</v>
      </c>
      <c r="D109" s="28">
        <v>697.08305002455813</v>
      </c>
      <c r="E109" s="28">
        <f t="shared" si="53"/>
        <v>724.96637202554052</v>
      </c>
      <c r="F109" s="28">
        <f t="shared" si="53"/>
        <v>753.96502690656212</v>
      </c>
      <c r="G109" s="28">
        <f t="shared" si="53"/>
        <v>784.12362798282459</v>
      </c>
    </row>
    <row r="110" spans="1:9" s="24" customFormat="1" ht="18.75" x14ac:dyDescent="0.25">
      <c r="A110" s="33" t="s">
        <v>125</v>
      </c>
      <c r="B110" s="26" t="s">
        <v>126</v>
      </c>
      <c r="C110" s="38" t="s">
        <v>13</v>
      </c>
      <c r="D110" s="28">
        <v>1190.8709263804856</v>
      </c>
      <c r="E110" s="28">
        <f t="shared" si="53"/>
        <v>1238.5057634357051</v>
      </c>
      <c r="F110" s="28">
        <f t="shared" si="53"/>
        <v>1288.0459939731334</v>
      </c>
      <c r="G110" s="28">
        <f t="shared" si="53"/>
        <v>1339.5678337320587</v>
      </c>
    </row>
    <row r="111" spans="1:9" s="24" customFormat="1" ht="42" customHeight="1" x14ac:dyDescent="0.25">
      <c r="A111" s="41" t="s">
        <v>45</v>
      </c>
      <c r="B111" s="21" t="s">
        <v>127</v>
      </c>
      <c r="C111" s="22" t="s">
        <v>13</v>
      </c>
      <c r="D111" s="28">
        <f t="shared" ref="D111:F111" si="54">SUM(D112:D113,D116)</f>
        <v>0.85558826858341885</v>
      </c>
      <c r="E111" s="28">
        <f t="shared" si="54"/>
        <v>0.88981179932675569</v>
      </c>
      <c r="F111" s="28">
        <f t="shared" si="54"/>
        <v>0.92540427129982594</v>
      </c>
      <c r="G111" s="28">
        <f t="shared" ref="G111" si="55">SUM(G112:G113,G116)</f>
        <v>0.96242044215181899</v>
      </c>
    </row>
    <row r="112" spans="1:9" s="24" customFormat="1" ht="18.75" x14ac:dyDescent="0.25">
      <c r="A112" s="33" t="s">
        <v>128</v>
      </c>
      <c r="B112" s="26" t="s">
        <v>129</v>
      </c>
      <c r="C112" s="38" t="s">
        <v>13</v>
      </c>
      <c r="D112" s="28">
        <v>0</v>
      </c>
      <c r="E112" s="28">
        <v>0</v>
      </c>
      <c r="F112" s="28">
        <v>0</v>
      </c>
      <c r="G112" s="28">
        <v>0</v>
      </c>
    </row>
    <row r="113" spans="1:9" s="24" customFormat="1" ht="37.5" x14ac:dyDescent="0.25">
      <c r="A113" s="33" t="s">
        <v>130</v>
      </c>
      <c r="B113" s="26" t="s">
        <v>131</v>
      </c>
      <c r="C113" s="38" t="s">
        <v>13</v>
      </c>
      <c r="D113" s="28"/>
      <c r="E113" s="28"/>
      <c r="F113" s="28"/>
      <c r="G113" s="28"/>
    </row>
    <row r="114" spans="1:9" s="24" customFormat="1" ht="37.5" x14ac:dyDescent="0.25">
      <c r="A114" s="41"/>
      <c r="B114" s="26" t="s">
        <v>132</v>
      </c>
      <c r="C114" s="38" t="s">
        <v>13</v>
      </c>
      <c r="D114" s="28"/>
      <c r="E114" s="28"/>
      <c r="F114" s="28"/>
      <c r="G114" s="28"/>
    </row>
    <row r="115" spans="1:9" s="24" customFormat="1" ht="18.75" x14ac:dyDescent="0.25">
      <c r="A115" s="33"/>
      <c r="B115" s="26" t="s">
        <v>133</v>
      </c>
      <c r="C115" s="38" t="s">
        <v>13</v>
      </c>
      <c r="D115" s="28"/>
      <c r="E115" s="28"/>
      <c r="F115" s="28"/>
      <c r="G115" s="28"/>
    </row>
    <row r="116" spans="1:9" s="24" customFormat="1" ht="18.75" x14ac:dyDescent="0.25">
      <c r="A116" s="33" t="s">
        <v>134</v>
      </c>
      <c r="B116" s="26" t="s">
        <v>135</v>
      </c>
      <c r="C116" s="38" t="s">
        <v>13</v>
      </c>
      <c r="D116" s="28">
        <v>0.85558826858341885</v>
      </c>
      <c r="E116" s="28">
        <f>D116*1.04</f>
        <v>0.88981179932675569</v>
      </c>
      <c r="F116" s="28">
        <f>E116*1.04</f>
        <v>0.92540427129982594</v>
      </c>
      <c r="G116" s="28">
        <f>F116*1.04</f>
        <v>0.96242044215181899</v>
      </c>
    </row>
    <row r="117" spans="1:9" s="24" customFormat="1" ht="37.5" x14ac:dyDescent="0.25">
      <c r="A117" s="41" t="s">
        <v>47</v>
      </c>
      <c r="B117" s="21" t="s">
        <v>136</v>
      </c>
      <c r="C117" s="22" t="s">
        <v>13</v>
      </c>
      <c r="D117" s="52">
        <f t="shared" ref="D117:F117" si="56">SUM(D118,D125:D126)</f>
        <v>540.19200000000001</v>
      </c>
      <c r="E117" s="52">
        <f t="shared" si="56"/>
        <v>555.27800000000002</v>
      </c>
      <c r="F117" s="52">
        <f t="shared" si="56"/>
        <v>664.20100000000002</v>
      </c>
      <c r="G117" s="52">
        <f t="shared" ref="G117" si="57">SUM(G118,G125:G126)</f>
        <v>692.68899999999996</v>
      </c>
    </row>
    <row r="118" spans="1:9" s="10" customFormat="1" ht="18.75" x14ac:dyDescent="0.25">
      <c r="A118" s="33" t="s">
        <v>137</v>
      </c>
      <c r="B118" s="26" t="s">
        <v>138</v>
      </c>
      <c r="C118" s="38" t="s">
        <v>13</v>
      </c>
      <c r="D118" s="52">
        <f t="shared" ref="D118:F118" si="58">SUM(D119:D124)</f>
        <v>540.19200000000001</v>
      </c>
      <c r="E118" s="52">
        <f t="shared" si="58"/>
        <v>555.27800000000002</v>
      </c>
      <c r="F118" s="52">
        <f t="shared" si="58"/>
        <v>664.20100000000002</v>
      </c>
      <c r="G118" s="52">
        <f t="shared" ref="G118" si="59">SUM(G119:G124)</f>
        <v>692.68899999999996</v>
      </c>
      <c r="H118" s="24"/>
      <c r="I118" s="24"/>
    </row>
    <row r="119" spans="1:9" s="10" customFormat="1" ht="18.75" x14ac:dyDescent="0.25">
      <c r="A119" s="33" t="s">
        <v>139</v>
      </c>
      <c r="B119" s="26" t="s">
        <v>140</v>
      </c>
      <c r="C119" s="38" t="s">
        <v>13</v>
      </c>
      <c r="D119" s="52"/>
      <c r="E119" s="52"/>
      <c r="F119" s="52">
        <v>18</v>
      </c>
      <c r="G119" s="52">
        <v>20</v>
      </c>
      <c r="H119" s="24"/>
      <c r="I119" s="24"/>
    </row>
    <row r="120" spans="1:9" s="10" customFormat="1" ht="18.75" x14ac:dyDescent="0.25">
      <c r="A120" s="33" t="s">
        <v>141</v>
      </c>
      <c r="B120" s="26" t="s">
        <v>142</v>
      </c>
      <c r="C120" s="38" t="s">
        <v>13</v>
      </c>
      <c r="D120" s="52">
        <v>540.19200000000001</v>
      </c>
      <c r="E120" s="52">
        <v>554.77800000000002</v>
      </c>
      <c r="F120" s="52">
        <v>645.70100000000002</v>
      </c>
      <c r="G120" s="52">
        <v>672.68899999999996</v>
      </c>
      <c r="H120" s="24"/>
      <c r="I120" s="24"/>
    </row>
    <row r="121" spans="1:9" s="10" customFormat="1" ht="18.75" x14ac:dyDescent="0.25">
      <c r="A121" s="33" t="s">
        <v>143</v>
      </c>
      <c r="B121" s="26" t="s">
        <v>144</v>
      </c>
      <c r="C121" s="38" t="s">
        <v>13</v>
      </c>
      <c r="D121" s="28"/>
      <c r="E121" s="52"/>
      <c r="F121" s="52"/>
      <c r="G121" s="52"/>
      <c r="H121" s="24"/>
      <c r="I121" s="24"/>
    </row>
    <row r="122" spans="1:9" s="10" customFormat="1" ht="18.75" x14ac:dyDescent="0.25">
      <c r="A122" s="33" t="s">
        <v>145</v>
      </c>
      <c r="B122" s="26" t="s">
        <v>146</v>
      </c>
      <c r="C122" s="38" t="s">
        <v>13</v>
      </c>
      <c r="D122" s="28"/>
      <c r="E122" s="52">
        <v>0.5</v>
      </c>
      <c r="F122" s="52">
        <v>0.5</v>
      </c>
      <c r="G122" s="52"/>
      <c r="H122" s="24"/>
      <c r="I122" s="24"/>
    </row>
    <row r="123" spans="1:9" s="10" customFormat="1" ht="18.75" x14ac:dyDescent="0.25">
      <c r="A123" s="33" t="s">
        <v>147</v>
      </c>
      <c r="B123" s="26" t="s">
        <v>148</v>
      </c>
      <c r="C123" s="38" t="s">
        <v>13</v>
      </c>
      <c r="D123" s="28"/>
      <c r="E123" s="28"/>
      <c r="F123" s="28"/>
      <c r="G123" s="28"/>
      <c r="H123" s="24"/>
      <c r="I123" s="24"/>
    </row>
    <row r="124" spans="1:9" s="10" customFormat="1" ht="37.5" x14ac:dyDescent="0.25">
      <c r="A124" s="33" t="s">
        <v>149</v>
      </c>
      <c r="B124" s="26" t="s">
        <v>150</v>
      </c>
      <c r="C124" s="38" t="s">
        <v>13</v>
      </c>
      <c r="D124" s="28"/>
      <c r="E124" s="28"/>
      <c r="F124" s="28"/>
      <c r="G124" s="28"/>
      <c r="H124" s="24"/>
      <c r="I124" s="24"/>
    </row>
    <row r="125" spans="1:9" s="10" customFormat="1" ht="18.75" x14ac:dyDescent="0.25">
      <c r="A125" s="33" t="s">
        <v>151</v>
      </c>
      <c r="B125" s="26" t="s">
        <v>152</v>
      </c>
      <c r="C125" s="38" t="s">
        <v>13</v>
      </c>
      <c r="D125" s="28"/>
      <c r="E125" s="28"/>
      <c r="F125" s="28"/>
      <c r="G125" s="28"/>
      <c r="H125" s="24"/>
      <c r="I125" s="24"/>
    </row>
    <row r="126" spans="1:9" s="10" customFormat="1" ht="18.75" x14ac:dyDescent="0.25">
      <c r="A126" s="33" t="s">
        <v>153</v>
      </c>
      <c r="B126" s="26" t="s">
        <v>154</v>
      </c>
      <c r="C126" s="38" t="s">
        <v>13</v>
      </c>
      <c r="D126" s="28">
        <v>0</v>
      </c>
      <c r="E126" s="28">
        <f>D126*1.04</f>
        <v>0</v>
      </c>
      <c r="F126" s="28">
        <v>0</v>
      </c>
      <c r="G126" s="28">
        <v>0</v>
      </c>
      <c r="H126" s="24"/>
      <c r="I126" s="24"/>
    </row>
    <row r="127" spans="1:9" s="24" customFormat="1" ht="18.75" x14ac:dyDescent="0.25">
      <c r="A127" s="41" t="s">
        <v>49</v>
      </c>
      <c r="B127" s="21" t="s">
        <v>155</v>
      </c>
      <c r="C127" s="22" t="s">
        <v>13</v>
      </c>
      <c r="D127" s="28">
        <f t="shared" ref="D127:F127" si="60">SUM(D128:D129,D132:D135)</f>
        <v>162.51068425390366</v>
      </c>
      <c r="E127" s="28">
        <f t="shared" si="60"/>
        <v>169.01111162405982</v>
      </c>
      <c r="F127" s="28">
        <f t="shared" si="60"/>
        <v>175.77155608902223</v>
      </c>
      <c r="G127" s="28">
        <f t="shared" ref="G127" si="61">SUM(G128:G129,G132:G135)</f>
        <v>182.80241833258313</v>
      </c>
    </row>
    <row r="128" spans="1:9" s="10" customFormat="1" ht="18.75" x14ac:dyDescent="0.25">
      <c r="A128" s="33" t="s">
        <v>51</v>
      </c>
      <c r="B128" s="26" t="s">
        <v>156</v>
      </c>
      <c r="C128" s="38" t="s">
        <v>13</v>
      </c>
      <c r="D128" s="28">
        <v>162.51068425390366</v>
      </c>
      <c r="E128" s="28">
        <f>D128*1.04</f>
        <v>169.01111162405982</v>
      </c>
      <c r="F128" s="28">
        <f>E128*1.04</f>
        <v>175.77155608902223</v>
      </c>
      <c r="G128" s="28">
        <f>F128*1.04</f>
        <v>182.80241833258313</v>
      </c>
      <c r="H128" s="24"/>
      <c r="I128" s="24"/>
    </row>
    <row r="129" spans="1:9" s="10" customFormat="1" ht="37.5" x14ac:dyDescent="0.25">
      <c r="A129" s="33" t="s">
        <v>53</v>
      </c>
      <c r="B129" s="26" t="s">
        <v>157</v>
      </c>
      <c r="C129" s="38" t="s">
        <v>13</v>
      </c>
      <c r="D129" s="28">
        <v>0</v>
      </c>
      <c r="E129" s="28">
        <f>D129*1.04</f>
        <v>0</v>
      </c>
      <c r="F129" s="28">
        <v>0</v>
      </c>
      <c r="G129" s="28">
        <v>0</v>
      </c>
      <c r="H129" s="24"/>
      <c r="I129" s="24"/>
    </row>
    <row r="130" spans="1:9" s="10" customFormat="1" ht="18.75" x14ac:dyDescent="0.25">
      <c r="A130" s="33"/>
      <c r="B130" s="42" t="s">
        <v>158</v>
      </c>
      <c r="C130" s="38" t="s">
        <v>13</v>
      </c>
      <c r="D130" s="28">
        <v>0</v>
      </c>
      <c r="E130" s="28">
        <v>0</v>
      </c>
      <c r="F130" s="28">
        <v>0</v>
      </c>
      <c r="G130" s="28">
        <v>0</v>
      </c>
      <c r="H130" s="24"/>
      <c r="I130" s="24"/>
    </row>
    <row r="131" spans="1:9" s="10" customFormat="1" ht="18.75" x14ac:dyDescent="0.25">
      <c r="A131" s="33"/>
      <c r="B131" s="42" t="s">
        <v>159</v>
      </c>
      <c r="C131" s="38" t="s">
        <v>13</v>
      </c>
      <c r="D131" s="28">
        <v>0</v>
      </c>
      <c r="E131" s="28">
        <f>D131*1.04</f>
        <v>0</v>
      </c>
      <c r="F131" s="28">
        <v>0</v>
      </c>
      <c r="G131" s="28">
        <v>0</v>
      </c>
      <c r="H131" s="24"/>
      <c r="I131" s="24"/>
    </row>
    <row r="132" spans="1:9" s="10" customFormat="1" ht="18.75" x14ac:dyDescent="0.25">
      <c r="A132" s="33" t="s">
        <v>160</v>
      </c>
      <c r="B132" s="26" t="s">
        <v>156</v>
      </c>
      <c r="C132" s="38" t="s">
        <v>13</v>
      </c>
      <c r="D132" s="28"/>
      <c r="E132" s="28"/>
      <c r="F132" s="28"/>
      <c r="G132" s="28"/>
      <c r="H132" s="24"/>
      <c r="I132" s="24"/>
    </row>
    <row r="133" spans="1:9" s="10" customFormat="1" ht="18.75" x14ac:dyDescent="0.25">
      <c r="A133" s="33" t="s">
        <v>161</v>
      </c>
      <c r="B133" s="26" t="s">
        <v>162</v>
      </c>
      <c r="C133" s="38" t="s">
        <v>13</v>
      </c>
      <c r="D133" s="28"/>
      <c r="E133" s="28"/>
      <c r="F133" s="28"/>
      <c r="G133" s="28"/>
      <c r="H133" s="24"/>
      <c r="I133" s="24"/>
    </row>
    <row r="134" spans="1:9" s="10" customFormat="1" ht="37.5" x14ac:dyDescent="0.25">
      <c r="A134" s="33" t="s">
        <v>163</v>
      </c>
      <c r="B134" s="26" t="s">
        <v>164</v>
      </c>
      <c r="C134" s="38" t="s">
        <v>13</v>
      </c>
      <c r="D134" s="28"/>
      <c r="E134" s="28"/>
      <c r="F134" s="28"/>
      <c r="G134" s="28"/>
      <c r="H134" s="24"/>
      <c r="I134" s="24"/>
    </row>
    <row r="135" spans="1:9" s="10" customFormat="1" ht="18.75" x14ac:dyDescent="0.25">
      <c r="A135" s="33" t="s">
        <v>165</v>
      </c>
      <c r="B135" s="26" t="s">
        <v>166</v>
      </c>
      <c r="C135" s="38" t="s">
        <v>13</v>
      </c>
      <c r="D135" s="28"/>
      <c r="E135" s="28"/>
      <c r="F135" s="28"/>
      <c r="G135" s="28"/>
      <c r="H135" s="24"/>
      <c r="I135" s="24"/>
    </row>
    <row r="136" spans="1:9" s="24" customFormat="1" ht="18.75" x14ac:dyDescent="0.25">
      <c r="A136" s="41" t="s">
        <v>55</v>
      </c>
      <c r="B136" s="21" t="s">
        <v>167</v>
      </c>
      <c r="C136" s="22" t="s">
        <v>13</v>
      </c>
      <c r="D136" s="28">
        <f t="shared" ref="D136:F136" si="62">SUM(D137,D141:D143)</f>
        <v>0</v>
      </c>
      <c r="E136" s="28">
        <f>D136*1.04</f>
        <v>0</v>
      </c>
      <c r="F136" s="28">
        <f t="shared" si="62"/>
        <v>0</v>
      </c>
      <c r="G136" s="28">
        <f t="shared" ref="G136" si="63">SUM(G137,G141:G143)</f>
        <v>0</v>
      </c>
    </row>
    <row r="137" spans="1:9" s="24" customFormat="1" ht="18.75" x14ac:dyDescent="0.25">
      <c r="A137" s="33" t="s">
        <v>57</v>
      </c>
      <c r="B137" s="26" t="s">
        <v>168</v>
      </c>
      <c r="C137" s="38" t="s">
        <v>13</v>
      </c>
      <c r="D137" s="28">
        <v>0</v>
      </c>
      <c r="E137" s="28">
        <f>D137*1.04</f>
        <v>0</v>
      </c>
      <c r="F137" s="28">
        <v>0</v>
      </c>
      <c r="G137" s="28">
        <v>0</v>
      </c>
    </row>
    <row r="138" spans="1:9" s="24" customFormat="1" ht="18.75" x14ac:dyDescent="0.25">
      <c r="A138" s="33" t="s">
        <v>59</v>
      </c>
      <c r="B138" s="42" t="s">
        <v>158</v>
      </c>
      <c r="C138" s="38" t="s">
        <v>13</v>
      </c>
      <c r="D138" s="28">
        <v>0</v>
      </c>
      <c r="E138" s="28">
        <v>0</v>
      </c>
      <c r="F138" s="28">
        <v>0</v>
      </c>
      <c r="G138" s="28">
        <v>0</v>
      </c>
    </row>
    <row r="139" spans="1:9" s="24" customFormat="1" ht="18.75" x14ac:dyDescent="0.25">
      <c r="A139" s="33"/>
      <c r="B139" s="42" t="s">
        <v>159</v>
      </c>
      <c r="C139" s="38" t="s">
        <v>13</v>
      </c>
      <c r="D139" s="28">
        <v>0</v>
      </c>
      <c r="E139" s="28">
        <f>D139*1.04</f>
        <v>0</v>
      </c>
      <c r="F139" s="28">
        <v>0</v>
      </c>
      <c r="G139" s="28">
        <v>0</v>
      </c>
    </row>
    <row r="140" spans="1:9" s="24" customFormat="1" ht="18.75" x14ac:dyDescent="0.25">
      <c r="A140" s="33"/>
      <c r="B140" s="42" t="s">
        <v>159</v>
      </c>
      <c r="C140" s="38" t="s">
        <v>13</v>
      </c>
      <c r="D140" s="28"/>
      <c r="E140" s="28"/>
      <c r="F140" s="28"/>
      <c r="G140" s="28"/>
    </row>
    <row r="141" spans="1:9" s="24" customFormat="1" ht="18.75" x14ac:dyDescent="0.25">
      <c r="A141" s="33" t="s">
        <v>61</v>
      </c>
      <c r="B141" s="26" t="s">
        <v>169</v>
      </c>
      <c r="C141" s="38" t="s">
        <v>13</v>
      </c>
      <c r="D141" s="28"/>
      <c r="E141" s="28"/>
      <c r="F141" s="28"/>
      <c r="G141" s="28"/>
    </row>
    <row r="142" spans="1:9" s="24" customFormat="1" ht="18.75" x14ac:dyDescent="0.25">
      <c r="A142" s="33" t="s">
        <v>63</v>
      </c>
      <c r="B142" s="26" t="s">
        <v>103</v>
      </c>
      <c r="C142" s="38" t="s">
        <v>13</v>
      </c>
      <c r="D142" s="28">
        <v>0</v>
      </c>
      <c r="E142" s="28">
        <v>0</v>
      </c>
      <c r="F142" s="28">
        <v>0</v>
      </c>
      <c r="G142" s="28">
        <v>0</v>
      </c>
    </row>
    <row r="143" spans="1:9" s="24" customFormat="1" ht="18.75" x14ac:dyDescent="0.25">
      <c r="A143" s="33" t="s">
        <v>170</v>
      </c>
      <c r="B143" s="26" t="s">
        <v>171</v>
      </c>
      <c r="C143" s="38" t="s">
        <v>13</v>
      </c>
      <c r="D143" s="28">
        <v>0</v>
      </c>
      <c r="E143" s="28">
        <f>D143*1.04</f>
        <v>0</v>
      </c>
      <c r="F143" s="28">
        <f>E143*1.04</f>
        <v>0</v>
      </c>
      <c r="G143" s="28">
        <f>F143*1.04</f>
        <v>0</v>
      </c>
    </row>
    <row r="144" spans="1:9" s="10" customFormat="1" ht="37.5" x14ac:dyDescent="0.25">
      <c r="A144" s="41" t="s">
        <v>172</v>
      </c>
      <c r="B144" s="21" t="s">
        <v>173</v>
      </c>
      <c r="C144" s="22" t="s">
        <v>13</v>
      </c>
      <c r="D144" s="28">
        <f t="shared" ref="D144:F144" si="64">SUM(D145,D148)</f>
        <v>1706.317103681853</v>
      </c>
      <c r="E144" s="28">
        <f t="shared" si="64"/>
        <v>483.10129611719458</v>
      </c>
      <c r="F144" s="28">
        <f t="shared" si="64"/>
        <v>502.42534796186374</v>
      </c>
      <c r="G144" s="28">
        <f t="shared" ref="G144" si="65">SUM(G145,G148)</f>
        <v>522.52236188035749</v>
      </c>
      <c r="H144" s="24"/>
      <c r="I144" s="24"/>
    </row>
    <row r="145" spans="1:9" s="10" customFormat="1" ht="37.5" x14ac:dyDescent="0.25">
      <c r="A145" s="33" t="s">
        <v>174</v>
      </c>
      <c r="B145" s="26" t="s">
        <v>175</v>
      </c>
      <c r="C145" s="38" t="s">
        <v>13</v>
      </c>
      <c r="D145" s="28">
        <f t="shared" ref="D145:F145" si="66">SUM(D146:D147)</f>
        <v>1706.317103681853</v>
      </c>
      <c r="E145" s="28">
        <f t="shared" si="66"/>
        <v>483.10129611719458</v>
      </c>
      <c r="F145" s="28">
        <f t="shared" si="66"/>
        <v>502.42534796186374</v>
      </c>
      <c r="G145" s="28">
        <f t="shared" ref="G145" si="67">SUM(G146:G147)</f>
        <v>522.52236188035749</v>
      </c>
      <c r="H145" s="24"/>
      <c r="I145" s="24"/>
    </row>
    <row r="146" spans="1:9" s="10" customFormat="1" ht="18.75" x14ac:dyDescent="0.25">
      <c r="A146" s="33"/>
      <c r="B146" s="40" t="s">
        <v>176</v>
      </c>
      <c r="C146" s="38" t="s">
        <v>13</v>
      </c>
      <c r="D146" s="28">
        <f>D94-D99-D148</f>
        <v>1706.317103681853</v>
      </c>
      <c r="E146" s="28">
        <f>E94-E99-E148</f>
        <v>483.10129611719458</v>
      </c>
      <c r="F146" s="28">
        <f>F94-F99-F148</f>
        <v>502.42534796186374</v>
      </c>
      <c r="G146" s="28">
        <f>G94-G99-G148</f>
        <v>522.52236188035749</v>
      </c>
      <c r="H146" s="24"/>
      <c r="I146" s="24"/>
    </row>
    <row r="147" spans="1:9" s="10" customFormat="1" ht="18.75" x14ac:dyDescent="0.25">
      <c r="A147" s="33"/>
      <c r="B147" s="40" t="s">
        <v>19</v>
      </c>
      <c r="C147" s="38" t="s">
        <v>13</v>
      </c>
      <c r="D147" s="28"/>
      <c r="E147" s="28"/>
      <c r="F147" s="28"/>
      <c r="G147" s="28"/>
      <c r="H147" s="24"/>
      <c r="I147" s="24"/>
    </row>
    <row r="148" spans="1:9" s="10" customFormat="1" ht="18.75" x14ac:dyDescent="0.25">
      <c r="A148" s="33" t="s">
        <v>177</v>
      </c>
      <c r="B148" s="26" t="s">
        <v>178</v>
      </c>
      <c r="C148" s="38" t="s">
        <v>13</v>
      </c>
      <c r="D148" s="28">
        <v>0</v>
      </c>
      <c r="E148" s="28">
        <v>0</v>
      </c>
      <c r="F148" s="28">
        <v>0</v>
      </c>
      <c r="G148" s="28">
        <v>0</v>
      </c>
      <c r="H148" s="24"/>
      <c r="I148" s="24"/>
    </row>
    <row r="149" spans="1:9" s="10" customFormat="1" ht="37.5" x14ac:dyDescent="0.25">
      <c r="A149" s="33" t="s">
        <v>179</v>
      </c>
      <c r="B149" s="21" t="s">
        <v>180</v>
      </c>
      <c r="C149" s="22" t="s">
        <v>13</v>
      </c>
      <c r="D149" s="28">
        <f t="shared" ref="D149:F149" si="68">SUM(D150:D151)</f>
        <v>-539.33641173141655</v>
      </c>
      <c r="E149" s="28">
        <f t="shared" si="68"/>
        <v>-554.38818820067331</v>
      </c>
      <c r="F149" s="28">
        <f t="shared" si="68"/>
        <v>-663.27559572870018</v>
      </c>
      <c r="G149" s="28">
        <f t="shared" ref="G149" si="69">SUM(G150:G151)</f>
        <v>-691.72657955784814</v>
      </c>
      <c r="H149" s="24"/>
      <c r="I149" s="24"/>
    </row>
    <row r="150" spans="1:9" s="10" customFormat="1" ht="37.5" x14ac:dyDescent="0.25">
      <c r="A150" s="33" t="s">
        <v>181</v>
      </c>
      <c r="B150" s="26" t="s">
        <v>182</v>
      </c>
      <c r="C150" s="38" t="s">
        <v>13</v>
      </c>
      <c r="D150" s="28">
        <f t="shared" ref="D150:F150" si="70">D111-D117</f>
        <v>-539.33641173141655</v>
      </c>
      <c r="E150" s="28">
        <f t="shared" si="70"/>
        <v>-554.38818820067331</v>
      </c>
      <c r="F150" s="28">
        <f t="shared" si="70"/>
        <v>-663.27559572870018</v>
      </c>
      <c r="G150" s="28">
        <f t="shared" ref="G150" si="71">G111-G117</f>
        <v>-691.72657955784814</v>
      </c>
      <c r="H150" s="24"/>
      <c r="I150" s="24"/>
    </row>
    <row r="151" spans="1:9" s="10" customFormat="1" ht="18.75" x14ac:dyDescent="0.25">
      <c r="A151" s="33" t="s">
        <v>183</v>
      </c>
      <c r="B151" s="26" t="s">
        <v>178</v>
      </c>
      <c r="C151" s="38" t="s">
        <v>13</v>
      </c>
      <c r="D151" s="28"/>
      <c r="E151" s="28"/>
      <c r="F151" s="28"/>
      <c r="G151" s="28"/>
      <c r="H151" s="24"/>
      <c r="I151" s="24"/>
    </row>
    <row r="152" spans="1:9" s="24" customFormat="1" ht="42.75" customHeight="1" x14ac:dyDescent="0.25">
      <c r="A152" s="41" t="s">
        <v>184</v>
      </c>
      <c r="B152" s="21" t="s">
        <v>185</v>
      </c>
      <c r="C152" s="22" t="s">
        <v>13</v>
      </c>
      <c r="D152" s="28">
        <f t="shared" ref="D152:F152" si="72">D127-D136</f>
        <v>162.51068425390366</v>
      </c>
      <c r="E152" s="28">
        <f t="shared" si="72"/>
        <v>169.01111162405982</v>
      </c>
      <c r="F152" s="28">
        <f t="shared" si="72"/>
        <v>175.77155608902223</v>
      </c>
      <c r="G152" s="28">
        <f t="shared" ref="G152" si="73">G127-G136</f>
        <v>182.80241833258313</v>
      </c>
    </row>
    <row r="153" spans="1:9" s="24" customFormat="1" ht="18.75" x14ac:dyDescent="0.25">
      <c r="A153" s="41" t="s">
        <v>186</v>
      </c>
      <c r="B153" s="21" t="s">
        <v>187</v>
      </c>
      <c r="C153" s="22" t="s">
        <v>13</v>
      </c>
      <c r="D153" s="28"/>
      <c r="E153" s="28"/>
      <c r="F153" s="28"/>
      <c r="G153" s="28"/>
    </row>
    <row r="154" spans="1:9" s="24" customFormat="1" ht="37.5" x14ac:dyDescent="0.25">
      <c r="A154" s="41" t="s">
        <v>188</v>
      </c>
      <c r="B154" s="21" t="s">
        <v>189</v>
      </c>
      <c r="C154" s="22" t="s">
        <v>13</v>
      </c>
      <c r="D154" s="28">
        <f t="shared" ref="D154:F154" si="74">SUM(D144,D149,D152,D153)</f>
        <v>1329.4913762043402</v>
      </c>
      <c r="E154" s="28">
        <f t="shared" si="74"/>
        <v>97.724219540581089</v>
      </c>
      <c r="F154" s="28">
        <f t="shared" si="74"/>
        <v>14.92130832218578</v>
      </c>
      <c r="G154" s="28">
        <f t="shared" ref="G154" si="75">SUM(G144,G149,G152,G153)</f>
        <v>13.598200655092484</v>
      </c>
    </row>
    <row r="155" spans="1:9" s="24" customFormat="1" ht="18.75" x14ac:dyDescent="0.25">
      <c r="A155" s="41" t="s">
        <v>190</v>
      </c>
      <c r="B155" s="21" t="s">
        <v>191</v>
      </c>
      <c r="C155" s="22" t="s">
        <v>13</v>
      </c>
      <c r="D155" s="28">
        <v>1626.418090854507</v>
      </c>
      <c r="E155" s="28">
        <f>D156</f>
        <v>2955.9094670588474</v>
      </c>
      <c r="F155" s="28">
        <f>E156</f>
        <v>3053.6336865994285</v>
      </c>
      <c r="G155" s="28">
        <f>F156</f>
        <v>3068.5549949216143</v>
      </c>
    </row>
    <row r="156" spans="1:9" s="24" customFormat="1" ht="18.75" x14ac:dyDescent="0.25">
      <c r="A156" s="41" t="s">
        <v>192</v>
      </c>
      <c r="B156" s="21" t="s">
        <v>193</v>
      </c>
      <c r="C156" s="22" t="s">
        <v>13</v>
      </c>
      <c r="D156" s="28">
        <f>D155+D154</f>
        <v>2955.9094670588474</v>
      </c>
      <c r="E156" s="28">
        <f t="shared" ref="E156:F156" si="76">E155+E154</f>
        <v>3053.6336865994285</v>
      </c>
      <c r="F156" s="28">
        <f t="shared" si="76"/>
        <v>3068.5549949216143</v>
      </c>
      <c r="G156" s="28">
        <f t="shared" ref="G156" si="77">G155+G154</f>
        <v>3082.1531955767068</v>
      </c>
      <c r="H156" s="49"/>
    </row>
    <row r="157" spans="1:9" s="10" customFormat="1" ht="19.5" x14ac:dyDescent="0.25">
      <c r="A157" s="38"/>
      <c r="B157" s="43" t="s">
        <v>65</v>
      </c>
      <c r="C157" s="38"/>
      <c r="D157" s="28"/>
      <c r="E157" s="28"/>
      <c r="F157" s="28"/>
      <c r="G157" s="28"/>
      <c r="H157" s="24"/>
      <c r="I157" s="24"/>
    </row>
    <row r="158" spans="1:9" s="24" customFormat="1" ht="18.75" x14ac:dyDescent="0.25">
      <c r="A158" s="22">
        <v>1</v>
      </c>
      <c r="B158" s="21" t="s">
        <v>194</v>
      </c>
      <c r="C158" s="22" t="s">
        <v>13</v>
      </c>
      <c r="D158" s="28">
        <f>D56-D43+D61-D73-D64-D70</f>
        <v>2222.9281548880613</v>
      </c>
      <c r="E158" s="28">
        <f t="shared" ref="E158:F158" si="78">E56-E43+E61-E73-E64-E70</f>
        <v>2274.6504704440567</v>
      </c>
      <c r="F158" s="28">
        <f t="shared" si="78"/>
        <v>2330.277761619785</v>
      </c>
      <c r="G158" s="28">
        <f t="shared" ref="G158" si="79">G56-G43+G61-G73-G64-G70</f>
        <v>2389.4134819646742</v>
      </c>
    </row>
    <row r="159" spans="1:9" s="10" customFormat="1" ht="18.75" x14ac:dyDescent="0.25">
      <c r="A159" s="41" t="s">
        <v>35</v>
      </c>
      <c r="B159" s="21" t="s">
        <v>195</v>
      </c>
      <c r="C159" s="22" t="s">
        <v>13</v>
      </c>
      <c r="D159" s="28">
        <v>0</v>
      </c>
      <c r="E159" s="28">
        <v>0</v>
      </c>
      <c r="F159" s="28">
        <v>0</v>
      </c>
      <c r="G159" s="28">
        <v>0</v>
      </c>
      <c r="H159" s="24"/>
      <c r="I159" s="24"/>
    </row>
    <row r="160" spans="1:9" s="10" customFormat="1" ht="18.75" x14ac:dyDescent="0.25">
      <c r="A160" s="41" t="s">
        <v>45</v>
      </c>
      <c r="B160" s="21" t="s">
        <v>196</v>
      </c>
      <c r="C160" s="22" t="s">
        <v>13</v>
      </c>
      <c r="D160" s="28">
        <v>0</v>
      </c>
      <c r="E160" s="28">
        <v>0</v>
      </c>
      <c r="F160" s="28">
        <v>0</v>
      </c>
      <c r="G160" s="28">
        <v>0</v>
      </c>
      <c r="H160" s="24"/>
      <c r="I160" s="24"/>
    </row>
    <row r="161" spans="1:9" s="10" customFormat="1" ht="18.75" x14ac:dyDescent="0.25">
      <c r="A161" s="41" t="s">
        <v>47</v>
      </c>
      <c r="B161" s="21" t="s">
        <v>197</v>
      </c>
      <c r="C161" s="22" t="s">
        <v>13</v>
      </c>
      <c r="D161" s="28">
        <f t="shared" ref="D161:F161" si="80">SUM(D162:D164)</f>
        <v>0</v>
      </c>
      <c r="E161" s="28">
        <f t="shared" si="80"/>
        <v>0</v>
      </c>
      <c r="F161" s="28">
        <f t="shared" si="80"/>
        <v>0</v>
      </c>
      <c r="G161" s="28">
        <f t="shared" ref="G161" si="81">SUM(G162:G164)</f>
        <v>0</v>
      </c>
      <c r="H161" s="24"/>
      <c r="I161" s="24"/>
    </row>
    <row r="162" spans="1:9" s="10" customFormat="1" ht="18.75" x14ac:dyDescent="0.25">
      <c r="A162" s="33" t="s">
        <v>137</v>
      </c>
      <c r="B162" s="26" t="s">
        <v>198</v>
      </c>
      <c r="C162" s="38" t="s">
        <v>13</v>
      </c>
      <c r="D162" s="44">
        <v>0</v>
      </c>
      <c r="E162" s="44">
        <v>0</v>
      </c>
      <c r="F162" s="44">
        <v>0</v>
      </c>
      <c r="G162" s="44">
        <v>0</v>
      </c>
      <c r="H162" s="24"/>
      <c r="I162" s="24"/>
    </row>
    <row r="163" spans="1:9" s="10" customFormat="1" ht="18.75" x14ac:dyDescent="0.25">
      <c r="A163" s="33" t="s">
        <v>151</v>
      </c>
      <c r="B163" s="26" t="s">
        <v>199</v>
      </c>
      <c r="C163" s="38" t="s">
        <v>13</v>
      </c>
      <c r="D163" s="44">
        <v>0</v>
      </c>
      <c r="E163" s="44">
        <v>0</v>
      </c>
      <c r="F163" s="44">
        <v>0</v>
      </c>
      <c r="G163" s="44">
        <v>0</v>
      </c>
      <c r="H163" s="24"/>
      <c r="I163" s="24"/>
    </row>
    <row r="164" spans="1:9" s="10" customFormat="1" ht="18.75" x14ac:dyDescent="0.25">
      <c r="A164" s="33" t="s">
        <v>153</v>
      </c>
      <c r="B164" s="26" t="s">
        <v>200</v>
      </c>
      <c r="C164" s="38" t="s">
        <v>13</v>
      </c>
      <c r="D164" s="44">
        <v>0</v>
      </c>
      <c r="E164" s="44">
        <v>0</v>
      </c>
      <c r="F164" s="44">
        <v>0</v>
      </c>
      <c r="G164" s="44">
        <v>0</v>
      </c>
      <c r="H164" s="24"/>
      <c r="I164" s="24"/>
    </row>
    <row r="165" spans="1:9" s="10" customFormat="1" ht="18.75" x14ac:dyDescent="0.25">
      <c r="A165" s="41" t="s">
        <v>49</v>
      </c>
      <c r="B165" s="21" t="s">
        <v>201</v>
      </c>
      <c r="C165" s="22" t="s">
        <v>13</v>
      </c>
      <c r="D165" s="28">
        <v>0</v>
      </c>
      <c r="E165" s="28">
        <v>0</v>
      </c>
      <c r="F165" s="28">
        <v>0</v>
      </c>
      <c r="G165" s="28">
        <v>0</v>
      </c>
      <c r="H165" s="24"/>
      <c r="I165" s="24"/>
    </row>
    <row r="166" spans="1:9" s="10" customFormat="1" ht="18.75" x14ac:dyDescent="0.25">
      <c r="A166" s="41" t="s">
        <v>55</v>
      </c>
      <c r="B166" s="21" t="s">
        <v>202</v>
      </c>
      <c r="C166" s="22"/>
      <c r="D166" s="28">
        <v>0</v>
      </c>
      <c r="E166" s="28">
        <v>0</v>
      </c>
      <c r="F166" s="28">
        <v>0</v>
      </c>
      <c r="G166" s="28">
        <v>0</v>
      </c>
      <c r="H166" s="24"/>
      <c r="I166" s="24"/>
    </row>
    <row r="167" spans="1:9" s="24" customFormat="1" ht="37.5" x14ac:dyDescent="0.25">
      <c r="A167" s="41" t="s">
        <v>172</v>
      </c>
      <c r="B167" s="21" t="s">
        <v>203</v>
      </c>
      <c r="C167" s="22" t="s">
        <v>13</v>
      </c>
      <c r="D167" s="28">
        <f t="shared" ref="D167:F167" si="82">SUM(D170,D168)</f>
        <v>8567.9435315593146</v>
      </c>
      <c r="E167" s="28">
        <f t="shared" si="82"/>
        <v>8910.661272821686</v>
      </c>
      <c r="F167" s="28">
        <f t="shared" si="82"/>
        <v>9267.0877237345539</v>
      </c>
      <c r="G167" s="28">
        <f t="shared" ref="G167" si="83">SUM(G170,G168)</f>
        <v>9637.7712326839373</v>
      </c>
    </row>
    <row r="168" spans="1:9" s="10" customFormat="1" ht="37.5" x14ac:dyDescent="0.25">
      <c r="A168" s="33" t="s">
        <v>174</v>
      </c>
      <c r="B168" s="26" t="s">
        <v>204</v>
      </c>
      <c r="C168" s="38" t="s">
        <v>13</v>
      </c>
      <c r="D168" s="28">
        <v>7025.427166335684</v>
      </c>
      <c r="E168" s="28">
        <f t="shared" ref="E168:G172" si="84">D168*1.04</f>
        <v>7306.4442529891112</v>
      </c>
      <c r="F168" s="28">
        <f t="shared" si="84"/>
        <v>7598.7020231086763</v>
      </c>
      <c r="G168" s="28">
        <f t="shared" si="84"/>
        <v>7902.6501040330231</v>
      </c>
      <c r="H168" s="24"/>
      <c r="I168" s="24"/>
    </row>
    <row r="169" spans="1:9" s="10" customFormat="1" ht="18.75" x14ac:dyDescent="0.25">
      <c r="A169" s="33"/>
      <c r="B169" s="42" t="s">
        <v>205</v>
      </c>
      <c r="C169" s="38" t="s">
        <v>13</v>
      </c>
      <c r="D169" s="28">
        <v>2944.8036561143599</v>
      </c>
      <c r="E169" s="28">
        <f t="shared" si="84"/>
        <v>3062.5958023589346</v>
      </c>
      <c r="F169" s="28">
        <f t="shared" si="84"/>
        <v>3185.0996344532923</v>
      </c>
      <c r="G169" s="28">
        <f t="shared" si="84"/>
        <v>3312.5036198314242</v>
      </c>
      <c r="H169" s="24"/>
      <c r="I169" s="24"/>
    </row>
    <row r="170" spans="1:9" s="10" customFormat="1" ht="18.75" x14ac:dyDescent="0.25">
      <c r="A170" s="33" t="s">
        <v>177</v>
      </c>
      <c r="B170" s="26" t="s">
        <v>206</v>
      </c>
      <c r="C170" s="38" t="s">
        <v>13</v>
      </c>
      <c r="D170" s="28">
        <v>1542.5163652236299</v>
      </c>
      <c r="E170" s="28">
        <f t="shared" si="84"/>
        <v>1604.2170198325753</v>
      </c>
      <c r="F170" s="28">
        <f t="shared" si="84"/>
        <v>1668.3857006258784</v>
      </c>
      <c r="G170" s="28">
        <f t="shared" si="84"/>
        <v>1735.1211286509135</v>
      </c>
      <c r="H170" s="24"/>
      <c r="I170" s="24"/>
    </row>
    <row r="171" spans="1:9" s="10" customFormat="1" ht="18.75" x14ac:dyDescent="0.25">
      <c r="A171" s="33"/>
      <c r="B171" s="42" t="s">
        <v>205</v>
      </c>
      <c r="C171" s="38" t="s">
        <v>13</v>
      </c>
      <c r="D171" s="28">
        <v>148.31673552676006</v>
      </c>
      <c r="E171" s="28">
        <f t="shared" si="84"/>
        <v>154.24940494783047</v>
      </c>
      <c r="F171" s="28">
        <f t="shared" si="84"/>
        <v>160.4193811457437</v>
      </c>
      <c r="G171" s="28">
        <f t="shared" si="84"/>
        <v>166.83615639157344</v>
      </c>
      <c r="H171" s="24"/>
      <c r="I171" s="24"/>
    </row>
    <row r="172" spans="1:9" s="24" customFormat="1" ht="37.5" x14ac:dyDescent="0.25">
      <c r="A172" s="41" t="s">
        <v>179</v>
      </c>
      <c r="B172" s="21" t="s">
        <v>207</v>
      </c>
      <c r="C172" s="22" t="s">
        <v>13</v>
      </c>
      <c r="D172" s="28">
        <v>4434.6347495892414</v>
      </c>
      <c r="E172" s="28">
        <f t="shared" si="84"/>
        <v>4612.0201395728109</v>
      </c>
      <c r="F172" s="28">
        <f t="shared" si="84"/>
        <v>4796.5009451557235</v>
      </c>
      <c r="G172" s="28">
        <f t="shared" si="84"/>
        <v>4988.3609829619527</v>
      </c>
    </row>
    <row r="173" spans="1:9" s="24" customFormat="1" ht="18.75" x14ac:dyDescent="0.25">
      <c r="A173" s="33" t="s">
        <v>181</v>
      </c>
      <c r="B173" s="26" t="s">
        <v>208</v>
      </c>
      <c r="C173" s="38" t="s">
        <v>13</v>
      </c>
      <c r="D173" s="28"/>
      <c r="E173" s="28"/>
      <c r="F173" s="28"/>
      <c r="G173" s="28"/>
    </row>
    <row r="174" spans="1:9" s="24" customFormat="1" ht="18.75" x14ac:dyDescent="0.25">
      <c r="A174" s="33"/>
      <c r="B174" s="42" t="s">
        <v>205</v>
      </c>
      <c r="C174" s="38" t="s">
        <v>13</v>
      </c>
      <c r="D174" s="28"/>
      <c r="E174" s="28"/>
      <c r="F174" s="28"/>
      <c r="G174" s="28"/>
    </row>
    <row r="175" spans="1:9" s="24" customFormat="1" ht="18.75" x14ac:dyDescent="0.25">
      <c r="A175" s="33" t="s">
        <v>183</v>
      </c>
      <c r="B175" s="26" t="s">
        <v>209</v>
      </c>
      <c r="C175" s="38" t="s">
        <v>13</v>
      </c>
      <c r="D175" s="28">
        <f>2538.16213*1.042</f>
        <v>2644.7649394600003</v>
      </c>
      <c r="E175" s="28">
        <f t="shared" ref="E175:G176" si="85">D175*1.04</f>
        <v>2750.5555370384004</v>
      </c>
      <c r="F175" s="28">
        <f t="shared" si="85"/>
        <v>2860.5777585199367</v>
      </c>
      <c r="G175" s="28">
        <f t="shared" si="85"/>
        <v>2975.000868860734</v>
      </c>
    </row>
    <row r="176" spans="1:9" s="24" customFormat="1" ht="18.75" x14ac:dyDescent="0.25">
      <c r="A176" s="33"/>
      <c r="B176" s="26" t="s">
        <v>210</v>
      </c>
      <c r="C176" s="38" t="s">
        <v>13</v>
      </c>
      <c r="D176" s="28">
        <f>2445.38263*1.042</f>
        <v>2548.0887004600004</v>
      </c>
      <c r="E176" s="28">
        <f t="shared" si="85"/>
        <v>2650.0122484784006</v>
      </c>
      <c r="F176" s="28">
        <f t="shared" si="85"/>
        <v>2756.0127384175366</v>
      </c>
      <c r="G176" s="28">
        <f t="shared" si="85"/>
        <v>2866.2532479542383</v>
      </c>
    </row>
    <row r="177" spans="1:7" s="24" customFormat="1" ht="18.75" x14ac:dyDescent="0.25">
      <c r="A177" s="33"/>
      <c r="B177" s="42" t="s">
        <v>205</v>
      </c>
      <c r="C177" s="38" t="s">
        <v>13</v>
      </c>
      <c r="D177" s="28">
        <v>0</v>
      </c>
      <c r="E177" s="28">
        <v>0</v>
      </c>
      <c r="F177" s="28">
        <f t="shared" ref="F177:G179" si="86">E177*1.04</f>
        <v>0</v>
      </c>
      <c r="G177" s="28">
        <f t="shared" si="86"/>
        <v>0</v>
      </c>
    </row>
    <row r="178" spans="1:7" s="24" customFormat="1" ht="18.75" x14ac:dyDescent="0.25">
      <c r="A178" s="33"/>
      <c r="B178" s="26" t="s">
        <v>211</v>
      </c>
      <c r="C178" s="38" t="s">
        <v>13</v>
      </c>
      <c r="D178" s="28">
        <f>92.7795*1.042</f>
        <v>96.676238999999995</v>
      </c>
      <c r="E178" s="28">
        <f>D178*1.04</f>
        <v>100.54328855999999</v>
      </c>
      <c r="F178" s="28">
        <f t="shared" si="86"/>
        <v>104.5650201024</v>
      </c>
      <c r="G178" s="28">
        <f t="shared" si="86"/>
        <v>108.747620906496</v>
      </c>
    </row>
    <row r="179" spans="1:7" s="24" customFormat="1" ht="18.75" x14ac:dyDescent="0.25">
      <c r="A179" s="33"/>
      <c r="B179" s="42" t="s">
        <v>205</v>
      </c>
      <c r="C179" s="38" t="s">
        <v>13</v>
      </c>
      <c r="D179" s="28">
        <v>0</v>
      </c>
      <c r="E179" s="28">
        <v>0</v>
      </c>
      <c r="F179" s="28">
        <f t="shared" si="86"/>
        <v>0</v>
      </c>
      <c r="G179" s="28">
        <f t="shared" si="86"/>
        <v>0</v>
      </c>
    </row>
    <row r="180" spans="1:7" s="24" customFormat="1" ht="18.75" x14ac:dyDescent="0.25">
      <c r="A180" s="33" t="s">
        <v>212</v>
      </c>
      <c r="B180" s="26" t="s">
        <v>213</v>
      </c>
      <c r="C180" s="38" t="s">
        <v>13</v>
      </c>
      <c r="D180" s="28"/>
      <c r="E180" s="28"/>
      <c r="F180" s="28"/>
      <c r="G180" s="28"/>
    </row>
    <row r="181" spans="1:7" s="24" customFormat="1" ht="18.75" x14ac:dyDescent="0.25">
      <c r="A181" s="33"/>
      <c r="B181" s="42" t="s">
        <v>205</v>
      </c>
      <c r="C181" s="38" t="s">
        <v>13</v>
      </c>
      <c r="D181" s="28"/>
      <c r="E181" s="28"/>
      <c r="F181" s="28"/>
      <c r="G181" s="28"/>
    </row>
    <row r="182" spans="1:7" s="24" customFormat="1" ht="18.75" x14ac:dyDescent="0.25">
      <c r="A182" s="33" t="s">
        <v>214</v>
      </c>
      <c r="B182" s="26" t="s">
        <v>215</v>
      </c>
      <c r="C182" s="38" t="s">
        <v>13</v>
      </c>
      <c r="D182" s="28"/>
      <c r="E182" s="28"/>
      <c r="F182" s="28"/>
      <c r="G182" s="28"/>
    </row>
    <row r="183" spans="1:7" s="24" customFormat="1" ht="18.75" x14ac:dyDescent="0.25">
      <c r="A183" s="33"/>
      <c r="B183" s="42" t="s">
        <v>205</v>
      </c>
      <c r="C183" s="38" t="s">
        <v>13</v>
      </c>
      <c r="D183" s="28"/>
      <c r="E183" s="28"/>
      <c r="F183" s="28"/>
      <c r="G183" s="28"/>
    </row>
    <row r="184" spans="1:7" s="24" customFormat="1" ht="18.75" x14ac:dyDescent="0.25">
      <c r="A184" s="33" t="s">
        <v>216</v>
      </c>
      <c r="B184" s="26" t="s">
        <v>217</v>
      </c>
      <c r="C184" s="38" t="s">
        <v>13</v>
      </c>
      <c r="D184" s="28"/>
      <c r="E184" s="28"/>
      <c r="F184" s="28"/>
      <c r="G184" s="28"/>
    </row>
    <row r="185" spans="1:7" s="24" customFormat="1" ht="18.75" x14ac:dyDescent="0.25">
      <c r="A185" s="33"/>
      <c r="B185" s="42" t="s">
        <v>205</v>
      </c>
      <c r="C185" s="38" t="s">
        <v>13</v>
      </c>
      <c r="D185" s="28"/>
      <c r="E185" s="28"/>
      <c r="F185" s="28"/>
      <c r="G185" s="28"/>
    </row>
    <row r="186" spans="1:7" s="24" customFormat="1" ht="18.75" x14ac:dyDescent="0.25">
      <c r="A186" s="33" t="s">
        <v>218</v>
      </c>
      <c r="B186" s="26" t="s">
        <v>219</v>
      </c>
      <c r="C186" s="38" t="s">
        <v>13</v>
      </c>
      <c r="D186" s="28"/>
      <c r="E186" s="28"/>
      <c r="F186" s="28"/>
      <c r="G186" s="28"/>
    </row>
    <row r="187" spans="1:7" s="24" customFormat="1" ht="18.75" x14ac:dyDescent="0.25">
      <c r="A187" s="33"/>
      <c r="B187" s="42" t="s">
        <v>205</v>
      </c>
      <c r="C187" s="38" t="s">
        <v>13</v>
      </c>
      <c r="D187" s="28"/>
      <c r="E187" s="28"/>
      <c r="F187" s="28"/>
      <c r="G187" s="28"/>
    </row>
    <row r="188" spans="1:7" s="24" customFormat="1" ht="18.75" x14ac:dyDescent="0.25">
      <c r="A188" s="33" t="s">
        <v>220</v>
      </c>
      <c r="B188" s="26" t="s">
        <v>221</v>
      </c>
      <c r="C188" s="38" t="s">
        <v>13</v>
      </c>
      <c r="D188" s="28">
        <f>94.88101*1.042</f>
        <v>98.866012420000004</v>
      </c>
      <c r="E188" s="28">
        <f>D188*1.04</f>
        <v>102.82065291680001</v>
      </c>
      <c r="F188" s="28">
        <f>E188*1.04</f>
        <v>106.93347903347203</v>
      </c>
      <c r="G188" s="28">
        <f>F188*1.04</f>
        <v>111.21081819481091</v>
      </c>
    </row>
    <row r="189" spans="1:7" s="24" customFormat="1" ht="18.75" x14ac:dyDescent="0.25">
      <c r="A189" s="33"/>
      <c r="B189" s="42" t="s">
        <v>205</v>
      </c>
      <c r="C189" s="38" t="s">
        <v>13</v>
      </c>
      <c r="D189" s="28">
        <v>0</v>
      </c>
      <c r="E189" s="28">
        <v>0</v>
      </c>
      <c r="F189" s="28">
        <v>0</v>
      </c>
      <c r="G189" s="28">
        <v>0</v>
      </c>
    </row>
    <row r="190" spans="1:7" s="24" customFormat="1" ht="18.75" x14ac:dyDescent="0.25">
      <c r="A190" s="33" t="s">
        <v>222</v>
      </c>
      <c r="B190" s="26" t="s">
        <v>223</v>
      </c>
      <c r="C190" s="38" t="s">
        <v>13</v>
      </c>
      <c r="D190" s="28">
        <v>317.56437133748437</v>
      </c>
      <c r="E190" s="28">
        <f>D190*1.04</f>
        <v>330.26694619098379</v>
      </c>
      <c r="F190" s="28">
        <f>E190*1.04</f>
        <v>343.47762403862316</v>
      </c>
      <c r="G190" s="28">
        <f>F190*1.04</f>
        <v>357.21672900016807</v>
      </c>
    </row>
    <row r="191" spans="1:7" s="24" customFormat="1" ht="18.75" x14ac:dyDescent="0.25">
      <c r="A191" s="33"/>
      <c r="B191" s="42" t="s">
        <v>205</v>
      </c>
      <c r="C191" s="38" t="s">
        <v>13</v>
      </c>
      <c r="D191" s="28">
        <v>0</v>
      </c>
      <c r="E191" s="28">
        <v>0</v>
      </c>
      <c r="F191" s="28">
        <v>0</v>
      </c>
      <c r="G191" s="28">
        <v>0</v>
      </c>
    </row>
    <row r="192" spans="1:7" s="24" customFormat="1" ht="18.75" x14ac:dyDescent="0.25">
      <c r="A192" s="33" t="s">
        <v>224</v>
      </c>
      <c r="B192" s="26" t="s">
        <v>225</v>
      </c>
      <c r="C192" s="38" t="s">
        <v>13</v>
      </c>
      <c r="D192" s="28"/>
      <c r="E192" s="28"/>
      <c r="F192" s="28"/>
      <c r="G192" s="28"/>
    </row>
    <row r="193" spans="1:9" s="24" customFormat="1" ht="18.75" x14ac:dyDescent="0.25">
      <c r="A193" s="33"/>
      <c r="B193" s="42" t="s">
        <v>205</v>
      </c>
      <c r="C193" s="38" t="s">
        <v>13</v>
      </c>
      <c r="D193" s="28"/>
      <c r="E193" s="28"/>
      <c r="F193" s="28"/>
      <c r="G193" s="28"/>
    </row>
    <row r="194" spans="1:9" s="24" customFormat="1" ht="37.5" x14ac:dyDescent="0.25">
      <c r="A194" s="33" t="s">
        <v>226</v>
      </c>
      <c r="B194" s="26" t="s">
        <v>227</v>
      </c>
      <c r="C194" s="38" t="s">
        <v>13</v>
      </c>
      <c r="D194" s="28"/>
      <c r="E194" s="28"/>
      <c r="F194" s="28"/>
      <c r="G194" s="28"/>
    </row>
    <row r="195" spans="1:9" s="24" customFormat="1" ht="18.75" x14ac:dyDescent="0.25">
      <c r="A195" s="33"/>
      <c r="B195" s="42" t="s">
        <v>205</v>
      </c>
      <c r="C195" s="38" t="s">
        <v>13</v>
      </c>
      <c r="D195" s="28"/>
      <c r="E195" s="28"/>
      <c r="F195" s="28"/>
      <c r="G195" s="28"/>
    </row>
    <row r="196" spans="1:9" s="24" customFormat="1" ht="18.75" x14ac:dyDescent="0.25">
      <c r="A196" s="22">
        <v>9</v>
      </c>
      <c r="B196" s="21" t="s">
        <v>228</v>
      </c>
      <c r="C196" s="38" t="s">
        <v>13</v>
      </c>
      <c r="D196" s="45">
        <v>0.98</v>
      </c>
      <c r="E196" s="45">
        <v>0.98</v>
      </c>
      <c r="F196" s="45">
        <v>0.98</v>
      </c>
      <c r="G196" s="45">
        <v>0.98</v>
      </c>
    </row>
    <row r="197" spans="1:9" s="10" customFormat="1" ht="15.6" customHeight="1" x14ac:dyDescent="0.25">
      <c r="A197" s="33"/>
      <c r="B197" s="46" t="s">
        <v>229</v>
      </c>
      <c r="C197" s="38"/>
      <c r="D197" s="28"/>
      <c r="E197" s="28"/>
      <c r="F197" s="28"/>
      <c r="G197" s="28"/>
      <c r="H197" s="24"/>
      <c r="I197" s="24"/>
    </row>
    <row r="198" spans="1:9" s="10" customFormat="1" ht="15.6" customHeight="1" x14ac:dyDescent="0.25">
      <c r="A198" s="41">
        <v>1</v>
      </c>
      <c r="B198" s="21" t="s">
        <v>230</v>
      </c>
      <c r="C198" s="38"/>
      <c r="D198" s="28"/>
      <c r="E198" s="28"/>
      <c r="F198" s="28"/>
      <c r="G198" s="28"/>
      <c r="H198" s="24"/>
      <c r="I198" s="24"/>
    </row>
    <row r="199" spans="1:9" ht="37.5" x14ac:dyDescent="0.25">
      <c r="A199" s="33"/>
      <c r="B199" s="21" t="s">
        <v>231</v>
      </c>
      <c r="C199" s="22" t="s">
        <v>232</v>
      </c>
      <c r="D199" s="28"/>
      <c r="E199" s="28"/>
      <c r="F199" s="28"/>
      <c r="G199" s="28"/>
      <c r="H199" s="24"/>
      <c r="I199" s="24"/>
    </row>
    <row r="200" spans="1:9" ht="18.75" x14ac:dyDescent="0.25">
      <c r="A200" s="33"/>
      <c r="B200" s="26" t="s">
        <v>233</v>
      </c>
      <c r="C200" s="38" t="s">
        <v>232</v>
      </c>
      <c r="D200" s="28"/>
      <c r="E200" s="28"/>
      <c r="F200" s="28"/>
      <c r="G200" s="28"/>
      <c r="H200" s="24"/>
      <c r="I200" s="24"/>
    </row>
    <row r="201" spans="1:9" ht="18.75" x14ac:dyDescent="0.25">
      <c r="A201" s="33"/>
      <c r="B201" s="26" t="s">
        <v>234</v>
      </c>
      <c r="C201" s="38" t="s">
        <v>232</v>
      </c>
      <c r="D201" s="28"/>
      <c r="E201" s="28"/>
      <c r="F201" s="28"/>
      <c r="G201" s="28"/>
      <c r="H201" s="24"/>
      <c r="I201" s="24"/>
    </row>
    <row r="202" spans="1:9" ht="18.75" x14ac:dyDescent="0.25">
      <c r="A202" s="33"/>
      <c r="B202" s="21" t="s">
        <v>235</v>
      </c>
      <c r="C202" s="22" t="s">
        <v>236</v>
      </c>
      <c r="D202" s="28"/>
      <c r="E202" s="28"/>
      <c r="F202" s="28"/>
      <c r="G202" s="28"/>
      <c r="H202" s="24"/>
      <c r="I202" s="24"/>
    </row>
    <row r="203" spans="1:9" ht="18.75" x14ac:dyDescent="0.25">
      <c r="A203" s="33"/>
      <c r="B203" s="26" t="s">
        <v>237</v>
      </c>
      <c r="C203" s="38" t="s">
        <v>236</v>
      </c>
      <c r="D203" s="28"/>
      <c r="E203" s="28"/>
      <c r="F203" s="28"/>
      <c r="G203" s="28"/>
      <c r="H203" s="24"/>
      <c r="I203" s="24"/>
    </row>
    <row r="204" spans="1:9" ht="37.5" x14ac:dyDescent="0.25">
      <c r="A204" s="33"/>
      <c r="B204" s="21" t="s">
        <v>238</v>
      </c>
      <c r="C204" s="22" t="s">
        <v>239</v>
      </c>
      <c r="D204" s="28"/>
      <c r="E204" s="28"/>
      <c r="F204" s="28"/>
      <c r="G204" s="28"/>
      <c r="H204" s="24"/>
      <c r="I204" s="24"/>
    </row>
    <row r="205" spans="1:9" ht="18.75" x14ac:dyDescent="0.25">
      <c r="A205" s="33"/>
      <c r="B205" s="21" t="s">
        <v>240</v>
      </c>
      <c r="C205" s="22" t="s">
        <v>13</v>
      </c>
      <c r="D205" s="28"/>
      <c r="E205" s="28"/>
      <c r="F205" s="28"/>
      <c r="G205" s="28"/>
      <c r="H205" s="24"/>
      <c r="I205" s="24"/>
    </row>
    <row r="206" spans="1:9" ht="18.75" x14ac:dyDescent="0.25">
      <c r="A206" s="41">
        <v>2</v>
      </c>
      <c r="B206" s="21" t="s">
        <v>241</v>
      </c>
      <c r="C206" s="38"/>
      <c r="D206" s="28"/>
      <c r="E206" s="28"/>
      <c r="F206" s="28"/>
      <c r="G206" s="28"/>
      <c r="H206" s="24"/>
      <c r="I206" s="24"/>
    </row>
    <row r="207" spans="1:9" ht="18.75" x14ac:dyDescent="0.25">
      <c r="A207" s="33"/>
      <c r="B207" s="21" t="s">
        <v>242</v>
      </c>
      <c r="C207" s="22" t="s">
        <v>236</v>
      </c>
      <c r="D207" s="28"/>
      <c r="E207" s="28"/>
      <c r="F207" s="28"/>
      <c r="G207" s="28"/>
      <c r="H207" s="24"/>
      <c r="I207" s="24"/>
    </row>
    <row r="208" spans="1:9" ht="18.75" x14ac:dyDescent="0.25">
      <c r="A208" s="38"/>
      <c r="B208" s="26" t="s">
        <v>243</v>
      </c>
      <c r="C208" s="38" t="s">
        <v>236</v>
      </c>
      <c r="D208" s="28"/>
      <c r="E208" s="28"/>
      <c r="F208" s="28"/>
      <c r="G208" s="28"/>
      <c r="H208" s="24"/>
      <c r="I208" s="24"/>
    </row>
    <row r="209" spans="1:9" ht="18.75" x14ac:dyDescent="0.25">
      <c r="A209" s="38"/>
      <c r="B209" s="26" t="s">
        <v>244</v>
      </c>
      <c r="C209" s="38" t="s">
        <v>232</v>
      </c>
      <c r="D209" s="28"/>
      <c r="E209" s="28"/>
      <c r="F209" s="28"/>
      <c r="G209" s="28"/>
      <c r="H209" s="24"/>
      <c r="I209" s="24"/>
    </row>
    <row r="210" spans="1:9" ht="18.75" x14ac:dyDescent="0.25">
      <c r="A210" s="38"/>
      <c r="B210" s="21" t="s">
        <v>245</v>
      </c>
      <c r="C210" s="38"/>
      <c r="D210" s="28"/>
      <c r="E210" s="28"/>
      <c r="F210" s="28"/>
      <c r="G210" s="28"/>
      <c r="H210" s="24"/>
      <c r="I210" s="24"/>
    </row>
    <row r="211" spans="1:9" ht="18.75" x14ac:dyDescent="0.25">
      <c r="A211" s="38"/>
      <c r="B211" s="26" t="s">
        <v>246</v>
      </c>
      <c r="C211" s="38" t="s">
        <v>232</v>
      </c>
      <c r="D211" s="28"/>
      <c r="E211" s="28"/>
      <c r="F211" s="28"/>
      <c r="G211" s="28"/>
      <c r="H211" s="24"/>
      <c r="I211" s="24"/>
    </row>
    <row r="212" spans="1:9" ht="18.75" x14ac:dyDescent="0.25">
      <c r="A212" s="38"/>
      <c r="B212" s="26" t="s">
        <v>247</v>
      </c>
      <c r="C212" s="38" t="s">
        <v>248</v>
      </c>
      <c r="D212" s="28"/>
      <c r="E212" s="28"/>
      <c r="F212" s="28"/>
      <c r="G212" s="28"/>
      <c r="H212" s="24"/>
      <c r="I212" s="24"/>
    </row>
    <row r="213" spans="1:9" ht="18.75" x14ac:dyDescent="0.25">
      <c r="A213" s="38"/>
      <c r="B213" s="26" t="s">
        <v>249</v>
      </c>
      <c r="C213" s="38"/>
      <c r="D213" s="28"/>
      <c r="E213" s="28"/>
      <c r="F213" s="28"/>
      <c r="G213" s="28"/>
      <c r="H213" s="24"/>
      <c r="I213" s="24"/>
    </row>
    <row r="214" spans="1:9" ht="18.75" x14ac:dyDescent="0.25">
      <c r="A214" s="38"/>
      <c r="B214" s="26" t="s">
        <v>250</v>
      </c>
      <c r="C214" s="38" t="s">
        <v>232</v>
      </c>
      <c r="D214" s="28"/>
      <c r="E214" s="28"/>
      <c r="F214" s="28"/>
      <c r="G214" s="28"/>
      <c r="H214" s="24"/>
      <c r="I214" s="24"/>
    </row>
    <row r="215" spans="1:9" ht="18.75" x14ac:dyDescent="0.25">
      <c r="A215" s="38"/>
      <c r="B215" s="26" t="s">
        <v>251</v>
      </c>
      <c r="C215" s="38" t="s">
        <v>236</v>
      </c>
      <c r="D215" s="28"/>
      <c r="E215" s="28"/>
      <c r="F215" s="28"/>
      <c r="G215" s="28"/>
      <c r="H215" s="24"/>
      <c r="I215" s="24"/>
    </row>
    <row r="216" spans="1:9" ht="18.75" x14ac:dyDescent="0.25">
      <c r="A216" s="38"/>
      <c r="B216" s="26" t="s">
        <v>252</v>
      </c>
      <c r="C216" s="38" t="s">
        <v>248</v>
      </c>
      <c r="D216" s="28"/>
      <c r="E216" s="28"/>
      <c r="F216" s="28"/>
      <c r="G216" s="28"/>
      <c r="H216" s="24"/>
      <c r="I216" s="24"/>
    </row>
    <row r="217" spans="1:9" ht="18.75" x14ac:dyDescent="0.25">
      <c r="A217" s="38"/>
      <c r="B217" s="26" t="s">
        <v>253</v>
      </c>
      <c r="C217" s="38"/>
      <c r="D217" s="28"/>
      <c r="E217" s="28"/>
      <c r="F217" s="28"/>
      <c r="G217" s="28"/>
      <c r="H217" s="24"/>
      <c r="I217" s="24"/>
    </row>
    <row r="218" spans="1:9" ht="18.75" x14ac:dyDescent="0.25">
      <c r="A218" s="38"/>
      <c r="B218" s="26" t="s">
        <v>246</v>
      </c>
      <c r="C218" s="38" t="s">
        <v>232</v>
      </c>
      <c r="D218" s="28"/>
      <c r="E218" s="28"/>
      <c r="F218" s="28"/>
      <c r="G218" s="28"/>
      <c r="H218" s="24"/>
      <c r="I218" s="24"/>
    </row>
    <row r="219" spans="1:9" ht="18.75" x14ac:dyDescent="0.25">
      <c r="A219" s="38"/>
      <c r="B219" s="26" t="s">
        <v>247</v>
      </c>
      <c r="C219" s="38" t="s">
        <v>248</v>
      </c>
      <c r="D219" s="28"/>
      <c r="E219" s="28"/>
      <c r="F219" s="28"/>
      <c r="G219" s="28"/>
      <c r="H219" s="24"/>
      <c r="I219" s="24"/>
    </row>
    <row r="220" spans="1:9" ht="18.75" x14ac:dyDescent="0.25">
      <c r="A220" s="38"/>
      <c r="B220" s="21" t="s">
        <v>254</v>
      </c>
      <c r="C220" s="38"/>
      <c r="D220" s="28"/>
      <c r="E220" s="28"/>
      <c r="F220" s="28"/>
      <c r="G220" s="28"/>
      <c r="H220" s="24"/>
      <c r="I220" s="24"/>
    </row>
    <row r="221" spans="1:9" ht="18.75" x14ac:dyDescent="0.25">
      <c r="A221" s="38"/>
      <c r="B221" s="26" t="s">
        <v>246</v>
      </c>
      <c r="C221" s="38" t="s">
        <v>232</v>
      </c>
      <c r="D221" s="47">
        <v>25877334</v>
      </c>
      <c r="E221" s="47">
        <v>27600258</v>
      </c>
      <c r="F221" s="47">
        <v>29229823</v>
      </c>
      <c r="G221" s="47">
        <v>30844522</v>
      </c>
      <c r="H221" s="24"/>
      <c r="I221" s="24"/>
    </row>
    <row r="222" spans="1:9" ht="18.75" x14ac:dyDescent="0.25">
      <c r="A222" s="38"/>
      <c r="B222" s="26" t="s">
        <v>251</v>
      </c>
      <c r="C222" s="38" t="s">
        <v>236</v>
      </c>
      <c r="D222" s="28"/>
      <c r="E222" s="28"/>
      <c r="F222" s="28"/>
      <c r="G222" s="28"/>
      <c r="H222" s="24"/>
      <c r="I222" s="24"/>
    </row>
    <row r="223" spans="1:9" ht="18.75" x14ac:dyDescent="0.25">
      <c r="A223" s="38"/>
      <c r="B223" s="26" t="s">
        <v>247</v>
      </c>
      <c r="C223" s="38" t="s">
        <v>248</v>
      </c>
      <c r="D223" s="28"/>
      <c r="E223" s="28"/>
      <c r="F223" s="28"/>
      <c r="G223" s="28"/>
      <c r="H223" s="24"/>
      <c r="I223" s="24"/>
    </row>
    <row r="224" spans="1:9" ht="37.5" x14ac:dyDescent="0.25">
      <c r="A224" s="22">
        <v>3</v>
      </c>
      <c r="B224" s="21" t="s">
        <v>255</v>
      </c>
      <c r="C224" s="38" t="s">
        <v>256</v>
      </c>
      <c r="D224" s="47">
        <v>1839</v>
      </c>
      <c r="E224" s="47">
        <f>D224</f>
        <v>1839</v>
      </c>
      <c r="F224" s="47">
        <f>E224</f>
        <v>1839</v>
      </c>
      <c r="G224" s="47">
        <f>F224</f>
        <v>1839</v>
      </c>
      <c r="H224" s="24"/>
      <c r="I224" s="24"/>
    </row>
    <row r="225" spans="1:7" x14ac:dyDescent="0.25">
      <c r="A225" s="60"/>
      <c r="B225" s="60"/>
      <c r="C225" s="60"/>
    </row>
    <row r="226" spans="1:7" ht="87" customHeight="1" x14ac:dyDescent="0.25">
      <c r="A226" s="59" t="s">
        <v>257</v>
      </c>
      <c r="B226" s="59"/>
      <c r="C226" s="59"/>
      <c r="D226" s="59"/>
      <c r="E226" s="59"/>
      <c r="F226" s="59"/>
      <c r="G226" s="59"/>
    </row>
  </sheetData>
  <autoFilter ref="A19:E225" xr:uid="{00000000-0009-0000-0000-000000000000}"/>
  <mergeCells count="15">
    <mergeCell ref="A226:G226"/>
    <mergeCell ref="A225:C225"/>
    <mergeCell ref="A16:A18"/>
    <mergeCell ref="B16:B18"/>
    <mergeCell ref="D16:D17"/>
    <mergeCell ref="E16:E17"/>
    <mergeCell ref="G16:G17"/>
    <mergeCell ref="A15:G15"/>
    <mergeCell ref="A14:E14"/>
    <mergeCell ref="F16:F17"/>
    <mergeCell ref="F5:G5"/>
    <mergeCell ref="A6:G7"/>
    <mergeCell ref="A8:G8"/>
    <mergeCell ref="A10:G10"/>
    <mergeCell ref="A12:G12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Khramtsov Maksim</cp:lastModifiedBy>
  <dcterms:created xsi:type="dcterms:W3CDTF">2020-07-17T06:16:50Z</dcterms:created>
  <dcterms:modified xsi:type="dcterms:W3CDTF">2024-09-30T07:29:04Z</dcterms:modified>
</cp:coreProperties>
</file>